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13_ncr:1_{836CFBAB-90B8-473B-9363-C71E5414CCA2}"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4"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F1646" i="27"/>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D1647" i="27" s="1" a="1"/>
  <c r="D1647" i="27" s="1"/>
  <c r="D1646" i="27" l="1" a="1"/>
  <c r="D1646" i="27" s="1"/>
  <c r="C1646" i="27" s="1"/>
  <c r="E1593" i="27"/>
  <c r="B1593" i="27"/>
  <c r="E1625" i="27"/>
  <c r="B1625"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B1646" i="27" l="1"/>
  <c r="E1646" i="27"/>
  <c r="G10" i="12"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U2" i="43" l="1"/>
  <c r="AU2" i="43"/>
  <c r="T2" i="43"/>
  <c r="AI2" i="43"/>
  <c r="S2" i="43"/>
  <c r="BB2" i="43"/>
  <c r="CE2" i="43"/>
  <c r="AY2" i="43"/>
  <c r="BA2" i="43"/>
  <c r="AZ2" i="43"/>
  <c r="BF2" i="43"/>
  <c r="AX2" i="43"/>
  <c r="BE2" i="43"/>
  <c r="AW2" i="43"/>
  <c r="CB2" i="43"/>
  <c r="BL2" i="43"/>
  <c r="BD2" i="43"/>
  <c r="AV2" i="43"/>
  <c r="BC2" i="43"/>
  <c r="AN2" i="43"/>
  <c r="BZ2" i="43"/>
  <c r="BJ2" i="43"/>
  <c r="AT2" i="43"/>
  <c r="AL2" i="43"/>
  <c r="AD2" i="43"/>
  <c r="V2" i="43"/>
  <c r="AR2" i="43"/>
  <c r="AB2" i="43"/>
  <c r="AS2" i="43"/>
  <c r="AK2" i="43"/>
  <c r="AC2" i="43"/>
  <c r="BP2" i="43"/>
  <c r="AJ2" i="43"/>
  <c r="AQ2" i="43"/>
  <c r="AA2" i="43"/>
  <c r="CD2" i="43"/>
  <c r="BV2" i="43"/>
  <c r="AP2" i="43"/>
  <c r="AH2" i="43"/>
  <c r="Z2" i="43"/>
  <c r="CC2" i="43"/>
  <c r="BM2" i="43"/>
  <c r="AO2" i="43"/>
  <c r="AG2" i="43"/>
  <c r="Y2" i="43"/>
  <c r="AF2" i="43"/>
  <c r="X2" i="43"/>
  <c r="CA2" i="43"/>
  <c r="BS2" i="43"/>
  <c r="BK2" i="43"/>
  <c r="AM2" i="43"/>
  <c r="AE2" i="43"/>
  <c r="W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I39" i="12" s="1"/>
  <c r="B793" i="27"/>
  <c r="C793" i="27"/>
  <c r="A795" i="27"/>
  <c r="E794" i="27" l="1"/>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D40" i="12" s="1"/>
  <c r="C41" i="12"/>
  <c r="BT2" i="43"/>
  <c r="L42" i="12"/>
  <c r="R42" i="12" s="1"/>
  <c r="J42" i="12"/>
  <c r="R41" i="12"/>
  <c r="S41" i="12"/>
  <c r="R40" i="12"/>
  <c r="R37" i="12"/>
  <c r="R38" i="12"/>
  <c r="M36" i="12"/>
  <c r="M39" i="12" s="1"/>
  <c r="S38" i="12"/>
  <c r="R36" i="12"/>
  <c r="M40" i="12"/>
  <c r="M42" i="12" s="1"/>
  <c r="S37" i="12"/>
  <c r="D41" i="12" l="1"/>
  <c r="BU2" i="43"/>
  <c r="C38" i="12"/>
  <c r="BW2" i="43"/>
  <c r="R39" i="12"/>
  <c r="S40" i="12"/>
  <c r="K42" i="12"/>
  <c r="S36" i="12"/>
  <c r="S42" i="12"/>
  <c r="N42" i="12"/>
  <c r="S39" i="12"/>
  <c r="N39" i="12"/>
  <c r="K39" i="12"/>
  <c r="C39" i="12" l="1"/>
  <c r="BQ2" i="43" s="1"/>
  <c r="BN2" i="43"/>
  <c r="D38" i="12"/>
  <c r="BX2" i="43"/>
  <c r="T39" i="12"/>
  <c r="T42" i="12"/>
  <c r="D39" i="12" l="1"/>
  <c r="BO2" i="43"/>
  <c r="C42" i="12" l="1"/>
  <c r="BY2" i="43" s="1"/>
  <c r="BR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<sst xmlns="http://schemas.openxmlformats.org/spreadsheetml/2006/main" count="3622" uniqueCount="773">
  <si>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</si>
  <si>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</si>
  <si>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</si>
  <si>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</si>
  <si>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</si>
  <si>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</si>
  <si>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</si>
  <si>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</si>
  <si>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</si>
  <si>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</si>
  <si>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</si>
  <si>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</si>
  <si>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</si>
  <si>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</si>
  <si>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</si>
  <si>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</si>
  <si>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</si>
  <si>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</si>
  <si>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</si>
  <si>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</si>
  <si>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</si>
  <si>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</si>
  <si>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</si>
  <si>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</si>
  <si>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</si>
  <si>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</si>
  <si>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</si>
  <si>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</si>
  <si>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</si>
  <si>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</si>
  <si>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</si>
  <si>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</si>
  <si>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</si>
  <si>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</si>
  <si>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</si>
  <si>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</si>
  <si>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</si>
  <si>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</si>
  <si>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</si>
  <si>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</si>
  <si>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</si>
  <si>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</si>
  <si>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</si>
  <si>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</si>
  <si>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</si>
  <si>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</si>
  <si>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</si>
  <si>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</si>
  <si>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</si>
  <si>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</si>
  <si>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</si>
  <si>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</si>
  <si>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</si>
  <si>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</si>
  <si>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</si>
  <si>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</si>
  <si>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</si>
  <si>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</si>
  <si>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</si>
  <si>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</si>
  <si>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</si>
  <si>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</si>
  <si>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</si>
  <si>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</si>
  <si>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</si>
  <si>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</si>
  <si>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</si>
  <si>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</si>
  <si>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</si>
  <si>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</si>
  <si>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</si>
  <si>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</si>
  <si>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</si>
  <si>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</si>
  <si>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</si>
  <si>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</si>
  <si>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</si>
  <si>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</si>
  <si>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</si>
  <si>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</si>
  <si>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</si>
  <si>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</si>
  <si>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</si>
  <si>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</si>
  <si>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</si>
  <si>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</si>
  <si>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</si>
  <si>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</si>
  <si>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</si>
  <si>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</si>
  <si>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</si>
  <si>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</si>
  <si>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</si>
  <si>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</si>
  <si>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</si>
  <si>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</si>
  <si>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</si>
  <si>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</si>
  <si>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</si>
  <si>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</si>
  <si>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</si>
  <si>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</si>
  <si>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</si>
  <si>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</si>
  <si>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</si>
  <si>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</si>
  <si>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</si>
  <si>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</si>
  <si>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</si>
  <si>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</si>
  <si>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</si>
  <si>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</si>
  <si>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</si>
  <si>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</si>
  <si>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</si>
  <si>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</si>
  <si>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</si>
  <si>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</si>
  <si>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</si>
  <si>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</si>
  <si>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</si>
  <si>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</si>
  <si>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</si>
  <si>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</si>
  <si>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</si>
  <si>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</si>
  <si>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</si>
  <si>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</si>
  <si>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</si>
  <si>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</si>
  <si>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</si>
  <si>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</si>
  <si>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</si>
  <si>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</si>
  <si>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</si>
  <si>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</si>
  <si>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</si>
  <si>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</si>
  <si>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</si>
  <si>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</si>
  <si>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</si>
  <si>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</si>
  <si>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</si>
  <si>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</si>
  <si>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</si>
  <si>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</si>
  <si>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</si>
  <si>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</si>
  <si>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</si>
  <si>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</si>
  <si>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</si>
  <si>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</si>
  <si>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</si>
  <si>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</si>
  <si>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</si>
  <si>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</si>
  <si>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</si>
  <si>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</si>
  <si>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</si>
  <si>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</si>
  <si>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</si>
  <si>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</si>
  <si>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</si>
  <si>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</si>
  <si>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</si>
  <si>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</si>
  <si>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</si>
  <si>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</si>
  <si>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</si>
  <si>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</si>
  <si>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</si>
  <si>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</si>
  <si>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</si>
  <si>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</si>
  <si>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</si>
  <si>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</si>
  <si>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</si>
  <si>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</si>
  <si>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</si>
  <si>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</si>
  <si>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</si>
  <si>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</si>
  <si>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</si>
  <si>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</si>
  <si>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</si>
  <si>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</si>
  <si>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</si>
  <si>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</si>
  <si>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</si>
  <si>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</si>
  <si>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</si>
  <si>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</si>
  <si>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</si>
  <si>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</si>
  <si>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</si>
  <si>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</si>
  <si>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</si>
  <si>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</si>
  <si>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</si>
  <si>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</si>
  <si>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</si>
  <si>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</si>
  <si>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</si>
  <si>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</si>
  <si>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</si>
  <si>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</si>
  <si>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</si>
  <si>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</si>
  <si>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</si>
  <si>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</si>
  <si>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</si>
  <si>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</si>
  <si>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</si>
  <si>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</si>
  <si>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</si>
  <si>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</si>
  <si>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</si>
  <si>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</si>
  <si>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</si>
  <si>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</si>
  <si>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</si>
  <si>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</si>
  <si>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</si>
  <si>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</si>
  <si>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</si>
  <si>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</si>
  <si>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</si>
  <si>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</si>
  <si>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</si>
  <si>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</si>
  <si>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</si>
  <si>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</si>
  <si>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</si>
  <si>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</si>
  <si>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</si>
  <si>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</si>
  <si>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</si>
  <si>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</si>
  <si>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</si>
  <si>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</si>
  <si>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</si>
  <si>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</si>
  <si>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</si>
  <si>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</si>
  <si>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</si>
  <si>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</si>
  <si>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</si>
  <si>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</si>
  <si>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</si>
  <si>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</si>
  <si>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</si>
  <si>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</si>
  <si>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</si>
  <si>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</si>
  <si>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</si>
  <si>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</si>
  <si>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</si>
  <si>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</si>
  <si>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</si>
  <si>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</si>
  <si>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</si>
  <si>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</si>
  <si>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</si>
  <si>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</si>
  <si>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</si>
  <si>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</si>
  <si>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</si>
  <si>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</si>
  <si>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</si>
  <si>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</si>
  <si>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</si>
  <si>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</si>
  <si>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</si>
  <si>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</si>
  <si>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</si>
  <si>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</si>
  <si>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</si>
  <si>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</si>
  <si>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</si>
  <si>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</si>
  <si>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</si>
  <si>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</si>
  <si>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</si>
  <si>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</si>
  <si>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</si>
  <si>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</si>
  <si>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</si>
  <si>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</si>
  <si>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</si>
  <si>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</si>
  <si>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</si>
  <si>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</si>
  <si>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</si>
  <si>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</si>
  <si>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</si>
  <si>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</si>
  <si>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</si>
  <si>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</si>
  <si>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</si>
  <si>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</si>
  <si>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</si>
  <si>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</si>
  <si>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</si>
  <si>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</si>
  <si>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</si>
  <si>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</si>
  <si>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</si>
  <si>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</si>
  <si>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</si>
  <si>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</si>
  <si>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</si>
  <si>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</si>
  <si>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</si>
  <si>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</si>
  <si>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</si>
  <si>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</si>
  <si>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</si>
  <si>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</si>
  <si>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</si>
  <si>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</si>
  <si>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</si>
  <si>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</si>
  <si>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</si>
  <si>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</si>
  <si>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</si>
  <si>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</si>
  <si>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</si>
  <si>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</si>
  <si>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</si>
  <si>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</si>
  <si>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</si>
  <si>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</si>
  <si>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</si>
  <si>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</si>
  <si>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</si>
  <si>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</si>
  <si>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</si>
  <si>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</si>
  <si>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</si>
  <si>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</si>
  <si>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</si>
  <si>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</si>
  <si>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</si>
  <si>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</si>
  <si>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</si>
  <si>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</si>
  <si>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</si>
  <si>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</si>
  <si>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</si>
  <si>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</si>
  <si>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</si>
  <si>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</si>
  <si>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</si>
  <si>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</si>
  <si>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</si>
  <si>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</si>
  <si>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</si>
  <si>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</si>
  <si>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</si>
  <si>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</si>
  <si>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</si>
  <si>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</si>
  <si>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</si>
  <si>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</si>
  <si>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</si>
  <si>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</si>
  <si>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</si>
  <si>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</si>
  <si>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</si>
  <si>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</si>
  <si>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</si>
  <si>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</si>
  <si>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</si>
  <si>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</si>
  <si>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</si>
  <si>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</si>
  <si>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</si>
  <si>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</si>
  <si>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</si>
  <si>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</si>
  <si>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</si>
  <si>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</si>
  <si>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</si>
  <si>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</si>
  <si>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</si>
  <si>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</si>
  <si>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</si>
  <si>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</si>
  <si>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</si>
  <si>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</si>
  <si>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</si>
  <si>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</si>
  <si>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</si>
  <si>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</si>
  <si>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</si>
  <si>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</si>
  <si>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</si>
  <si>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</si>
  <si>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</si>
  <si>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</si>
  <si>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</si>
  <si>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</si>
  <si>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</si>
  <si>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</si>
  <si>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</si>
  <si>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</si>
  <si>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</si>
  <si>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</si>
  <si>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</si>
  <si>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</si>
  <si>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</si>
  <si>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</si>
  <si>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</si>
  <si>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</si>
  <si>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</si>
  <si>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</si>
  <si>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</si>
  <si>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</si>
  <si>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</si>
  <si>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</si>
  <si>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</si>
  <si>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</si>
  <si>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</si>
  <si>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</si>
  <si>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</si>
  <si>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</si>
  <si>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</si>
  <si>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</si>
  <si>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</si>
  <si>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</si>
  <si>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</si>
  <si>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</si>
  <si>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</si>
  <si>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</si>
  <si>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</si>
  <si>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</si>
  <si>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</si>
  <si>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</si>
  <si>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</si>
  <si>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</si>
  <si>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</si>
  <si>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</si>
  <si>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</si>
  <si>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</si>
  <si>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</si>
  <si>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</si>
  <si>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</si>
  <si>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</si>
  <si>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</si>
  <si>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</si>
  <si>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</si>
  <si>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</si>
  <si>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</si>
  <si>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</si>
  <si>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</si>
  <si>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</si>
  <si>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</si>
  <si>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</si>
  <si>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</si>
  <si>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</si>
  <si>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</si>
  <si>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</si>
  <si>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</si>
  <si>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</si>
  <si>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</si>
  <si>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</si>
  <si>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</si>
  <si>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</si>
  <si>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</si>
  <si>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</si>
  <si>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</si>
  <si>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</si>
  <si>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</si>
  <si>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</si>
  <si>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</si>
  <si>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</si>
  <si>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</si>
  <si>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</si>
  <si>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</si>
  <si>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</si>
  <si>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</si>
  <si>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</si>
  <si>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</si>
  <si>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</si>
  <si>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</si>
  <si>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</si>
  <si>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</si>
  <si>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</si>
  <si>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</si>
  <si>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</si>
  <si>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</si>
  <si>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</si>
  <si>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</si>
  <si>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</si>
  <si>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</si>
  <si>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</si>
  <si>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</si>
  <si>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</si>
  <si>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</si>
  <si>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</si>
  <si>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</si>
  <si>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</si>
  <si>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</si>
  <si>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</si>
  <si>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</si>
  <si>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</si>
  <si>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</si>
  <si>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</si>
  <si>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</si>
  <si>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</si>
  <si>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</si>
  <si>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</si>
  <si>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</si>
  <si>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</si>
  <si>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</si>
  <si>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</si>
  <si>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</si>
  <si>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</si>
  <si>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</si>
  <si>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</si>
  <si>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</si>
  <si>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</si>
  <si>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</si>
  <si>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</si>
  <si>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</si>
  <si>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</si>
  <si>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</si>
  <si>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</si>
  <si>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</si>
  <si>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</si>
  <si>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</si>
  <si>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</si>
  <si>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</si>
  <si>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</si>
  <si>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</si>
  <si>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</si>
  <si>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</si>
  <si>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</si>
  <si>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</si>
  <si>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</si>
  <si>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</si>
  <si>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</si>
  <si>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</si>
  <si>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</si>
  <si>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</si>
  <si>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</si>
  <si>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</si>
  <si>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</si>
  <si>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</si>
  <si>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</si>
  <si>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</si>
  <si>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</si>
  <si>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</si>
  <si>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</si>
  <si>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</si>
  <si>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</si>
  <si>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</si>
  <si>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</si>
  <si>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</si>
  <si>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</si>
  <si>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</si>
  <si>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</si>
  <si>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</si>
  <si>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</si>
  <si>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</si>
  <si>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</si>
  <si>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</si>
  <si>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</si>
  <si>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</si>
  <si>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</si>
  <si>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</si>
  <si>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</si>
  <si>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</si>
  <si>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</si>
  <si>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</si>
  <si>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</si>
  <si>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</si>
  <si>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</si>
  <si>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</si>
  <si>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</si>
  <si>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</si>
  <si>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</si>
  <si>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</si>
  <si>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</si>
  <si>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</si>
  <si>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</si>
  <si>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</si>
  <si>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</si>
  <si>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</si>
  <si>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</si>
  <si>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</si>
  <si>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</si>
  <si>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</si>
  <si>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</si>
  <si>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</si>
  <si>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</si>
  <si>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</si>
  <si>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</si>
  <si>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</si>
  <si>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</si>
  <si>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</si>
  <si>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</si>
  <si>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</si>
  <si>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</si>
  <si>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</si>
  <si>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</si>
  <si>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</si>
  <si>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</si>
  <si>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</si>
  <si>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</si>
  <si>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</si>
  <si>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</si>
  <si>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</si>
  <si>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</si>
  <si>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</si>
  <si>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</si>
  <si>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</si>
  <si>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</si>
  <si>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</si>
  <si>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</si>
  <si>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</si>
  <si>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</si>
  <si>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</si>
  <si>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</si>
  <si>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</si>
  <si>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</si>
  <si>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</si>
  <si>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</si>
  <si>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</si>
  <si>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</si>
  <si>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</si>
  <si>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</si>
  <si>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</si>
  <si>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</si>
  <si>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</si>
  <si>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</si>
  <si>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</si>
  <si>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</si>
  <si>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</si>
  <si>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</si>
  <si>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</si>
  <si>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</si>
  <si>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</si>
  <si>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</si>
  <si>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</si>
  <si>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</si>
  <si>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</si>
  <si>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</si>
  <si>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</si>
  <si>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</si>
  <si>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</si>
  <si>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</si>
  <si>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</si>
  <si>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</si>
  <si>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</si>
  <si>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</si>
  <si>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</si>
  <si>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</si>
  <si>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</si>
  <si>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</si>
  <si>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</si>
  <si>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</si>
  <si>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</si>
  <si>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</si>
  <si>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</si>
  <si>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</si>
  <si>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</si>
  <si>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</si>
  <si>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</si>
  <si>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</si>
  <si>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</si>
  <si>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</si>
  <si>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</si>
  <si>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</si>
  <si>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</si>
  <si>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</si>
  <si>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</si>
  <si>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</si>
  <si>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</si>
  <si>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</si>
  <si>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</si>
  <si>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</si>
  <si>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</si>
  <si>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</si>
  <si>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</si>
  <si>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</si>
  <si>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</si>
  <si>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</si>
  <si>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</si>
  <si>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</si>
  <si>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</si>
  <si>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</si>
  <si>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</si>
  <si>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</si>
  <si>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</si>
  <si>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</si>
  <si>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</si>
  <si>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</si>
  <si>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</si>
  <si>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</si>
  <si>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</si>
  <si>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</si>
  <si>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</si>
  <si>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</si>
  <si>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</si>
  <si>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</si>
  <si>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</si>
  <si>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</si>
  <si>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</si>
  <si>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</si>
  <si>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</si>
  <si>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</si>
  <si>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</si>
  <si>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</si>
  <si>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</si>
  <si>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</si>
  <si>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</si>
  <si>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</si>
  <si>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</si>
  <si>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</si>
  <si>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</si>
  <si>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</si>
  <si>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</si>
  <si>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</si>
  <si>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</si>
  <si>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</si>
  <si>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</si>
  <si>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</si>
  <si>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</si>
  <si>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</si>
  <si>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</si>
  <si>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</si>
  <si>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</si>
  <si>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</si>
  <si>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</si>
  <si>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</si>
  <si>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</si>
  <si>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</si>
  <si>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</si>
  <si>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</si>
  <si>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</si>
  <si>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</si>
  <si>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</si>
  <si>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</si>
  <si>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</si>
  <si>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</si>
  <si>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</si>
  <si>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</si>
  <si>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</si>
  <si>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</si>
  <si>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</si>
  <si>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</si>
  <si>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</si>
  <si>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</si>
  <si>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</si>
  <si>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</si>
  <si>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</si>
  <si>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</si>
  <si>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</si>
  <si>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</si>
  <si>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</si>
  <si>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</si>
  <si>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</si>
  <si>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</si>
  <si>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</si>
  <si>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</si>
  <si>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Thierry</t>
  </si>
  <si>
    <t>TALBERT</t>
  </si>
  <si>
    <t>talbert@univ-perp.fr</t>
  </si>
  <si>
    <t>Présentiel</t>
  </si>
  <si>
    <t>Contrôle continu</t>
  </si>
  <si>
    <t>Badgeuse</t>
  </si>
  <si>
    <t>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</si>
</sst>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80">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3" fillId="3" borderId="32" xfId="0" applyFont="1" applyFill="1" applyBorder="1" applyAlignment="1" applyProtection="1">
      <alignment horizontal="center" vertical="center"/>
      <protection locked="0"/>
    </xf>
    <xf numFmtId="0" fontId="3" fillId="0" borderId="0" xfId="0" applyFont="1"/>
    <xf numFmtId="14" fontId="2" fillId="0" borderId="0" xfId="1" applyNumberFormat="1"/>
    <xf numFmtId="0" fontId="13" fillId="3" borderId="53"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32"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32"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29" fillId="17" borderId="0" xfId="0" applyFont="1" applyFill="1" applyAlignment="1">
      <alignment vertical="center" wrapText="1"/>
    </xf>
    <xf numFmtId="0" fontId="18" fillId="17" borderId="0" xfId="0" applyFont="1" applyFill="1" applyAlignment="1">
      <alignment vertical="center" wrapText="1"/>
    </xf>
    <xf numFmtId="0" fontId="20" fillId="17" borderId="0" xfId="0" applyFont="1" applyFill="1" applyAlignment="1">
      <alignment vertical="center" wrapText="1"/>
    </xf>
    <xf numFmtId="0" fontId="36" fillId="17" borderId="0" xfId="0" applyFont="1" applyFill="1" applyAlignment="1">
      <alignment vertical="center" wrapText="1"/>
    </xf>
    <xf numFmtId="0" fontId="38" fillId="0" borderId="0" xfId="0" applyFont="1" applyAlignment="1">
      <alignment vertical="center"/>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2" fillId="6" borderId="42" xfId="0" applyFont="1" applyFill="1" applyBorder="1" applyAlignment="1">
      <alignment vertical="center" wrapText="1"/>
    </xf>
    <xf numFmtId="0" fontId="12" fillId="6" borderId="3" xfId="0" applyFont="1" applyFill="1" applyBorder="1" applyAlignment="1">
      <alignment vertical="center" wrapText="1"/>
    </xf>
    <xf numFmtId="0" fontId="16" fillId="0" borderId="25" xfId="0" applyFont="1" applyBorder="1" applyAlignment="1">
      <alignment horizontal="right" vertical="center"/>
    </xf>
    <xf numFmtId="0" fontId="16" fillId="0" borderId="54" xfId="0" applyFont="1" applyBorder="1" applyAlignment="1">
      <alignment vertical="center"/>
    </xf>
    <xf numFmtId="0" fontId="30" fillId="0" borderId="38" xfId="0" applyFont="1" applyBorder="1" applyAlignment="1">
      <alignment horizontal="left" vertical="center" wrapText="1"/>
    </xf>
    <xf numFmtId="0" fontId="16" fillId="0" borderId="27" xfId="0" applyFont="1" applyBorder="1" applyAlignment="1">
      <alignment horizontal="right" vertical="center"/>
    </xf>
    <xf numFmtId="0" fontId="16" fillId="0" borderId="50" xfId="0" applyFont="1" applyBorder="1" applyAlignment="1">
      <alignment vertical="center"/>
    </xf>
    <xf numFmtId="0" fontId="30" fillId="0" borderId="35" xfId="0" applyFont="1" applyBorder="1" applyAlignment="1">
      <alignment horizontal="left" vertical="center" wrapText="1"/>
    </xf>
    <xf numFmtId="0" fontId="16" fillId="0" borderId="33" xfId="0" applyFont="1" applyBorder="1" applyAlignment="1">
      <alignment horizontal="right" vertical="center"/>
    </xf>
    <xf numFmtId="1" fontId="16" fillId="0" borderId="50" xfId="0" applyNumberFormat="1" applyFont="1" applyBorder="1" applyAlignment="1">
      <alignment vertical="center"/>
    </xf>
    <xf numFmtId="0" fontId="30" fillId="0" borderId="41" xfId="0" applyFont="1" applyBorder="1" applyAlignment="1">
      <alignment horizontal="left" vertical="center" wrapText="1"/>
    </xf>
    <xf numFmtId="0" fontId="16" fillId="0" borderId="29" xfId="0" applyFont="1" applyBorder="1" applyAlignment="1">
      <alignment horizontal="right" vertical="center"/>
    </xf>
    <xf numFmtId="0" fontId="25" fillId="0" borderId="51" xfId="6" applyNumberFormat="1" applyBorder="1" applyAlignment="1" applyProtection="1">
      <alignment vertical="center"/>
    </xf>
    <xf numFmtId="0" fontId="30" fillId="0" borderId="36" xfId="0" applyFont="1" applyBorder="1" applyAlignment="1">
      <alignment horizontal="left" vertical="center" wrapText="1"/>
    </xf>
    <xf numFmtId="0" fontId="13" fillId="0" borderId="25" xfId="0" applyFont="1" applyBorder="1" applyAlignment="1">
      <alignment horizontal="right" vertical="center"/>
    </xf>
    <xf numFmtId="0" fontId="13" fillId="0" borderId="54"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50" xfId="0" applyFont="1" applyFill="1" applyBorder="1" applyAlignment="1">
      <alignment vertical="center" wrapText="1"/>
    </xf>
    <xf numFmtId="0" fontId="13" fillId="0" borderId="43" xfId="0" applyFont="1" applyBorder="1" applyAlignment="1">
      <alignment horizontal="right" vertical="center" wrapText="1"/>
    </xf>
    <xf numFmtId="0" fontId="30" fillId="0" borderId="22" xfId="0" applyFont="1" applyBorder="1" applyAlignment="1">
      <alignment horizontal="left" vertical="center" wrapText="1"/>
    </xf>
    <xf numFmtId="0" fontId="13" fillId="0" borderId="43" xfId="0" applyFont="1" applyBorder="1" applyAlignment="1">
      <alignment horizontal="right" vertical="center"/>
    </xf>
    <xf numFmtId="0" fontId="13" fillId="0" borderId="57" xfId="0" applyFont="1" applyBorder="1" applyAlignment="1">
      <alignment horizontal="right" vertical="center"/>
    </xf>
    <xf numFmtId="0" fontId="0" fillId="0" borderId="50" xfId="0" applyBorder="1" applyAlignment="1">
      <alignment vertical="center"/>
    </xf>
    <xf numFmtId="0" fontId="13" fillId="0" borderId="56" xfId="0" applyFont="1" applyBorder="1" applyAlignment="1">
      <alignment horizontal="right" vertical="center" wrapText="1"/>
    </xf>
    <xf numFmtId="0" fontId="13" fillId="3" borderId="51" xfId="0" applyFont="1" applyFill="1" applyBorder="1" applyAlignment="1">
      <alignment vertical="center" wrapText="1"/>
    </xf>
    <xf numFmtId="0" fontId="13" fillId="0" borderId="27" xfId="0" applyFont="1" applyBorder="1" applyAlignment="1">
      <alignment horizontal="right" vertical="center" wrapText="1"/>
    </xf>
    <xf numFmtId="0" fontId="13" fillId="0" borderId="50" xfId="0" applyFont="1" applyBorder="1" applyAlignment="1">
      <alignment vertical="center" wrapText="1"/>
    </xf>
    <xf numFmtId="0" fontId="13" fillId="0" borderId="27" xfId="0" applyFont="1" applyBorder="1" applyAlignment="1">
      <alignment horizontal="right" vertical="center"/>
    </xf>
    <xf numFmtId="0" fontId="13" fillId="0" borderId="50" xfId="0" applyFont="1" applyBorder="1" applyAlignment="1">
      <alignment vertical="center"/>
    </xf>
    <xf numFmtId="0" fontId="30" fillId="0" borderId="36" xfId="0" applyFont="1" applyBorder="1" applyAlignment="1">
      <alignment vertical="center" wrapText="1"/>
    </xf>
    <xf numFmtId="0" fontId="13" fillId="0" borderId="55" xfId="0" applyFont="1" applyBorder="1" applyAlignment="1">
      <alignment horizontal="right" vertical="center" wrapText="1"/>
    </xf>
    <xf numFmtId="0" fontId="5" fillId="0" borderId="37" xfId="0" applyFont="1" applyBorder="1" applyAlignment="1">
      <alignment horizontal="center" vertical="center" wrapText="1"/>
    </xf>
    <xf numFmtId="0" fontId="5"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right" vertical="center" wrapText="1"/>
    </xf>
    <xf numFmtId="0" fontId="13" fillId="3" borderId="50" xfId="0" applyFont="1" applyFill="1" applyBorder="1" applyAlignment="1">
      <alignment horizontal="center" vertical="center" wrapText="1"/>
    </xf>
    <xf numFmtId="0" fontId="13" fillId="0" borderId="8" xfId="0" applyFont="1" applyBorder="1" applyAlignment="1">
      <alignment horizontal="right" vertical="center" wrapText="1"/>
    </xf>
    <xf numFmtId="14" fontId="13" fillId="3" borderId="42" xfId="0" applyNumberFormat="1" applyFont="1" applyFill="1" applyBorder="1" applyAlignment="1">
      <alignment vertical="center"/>
    </xf>
    <xf numFmtId="0" fontId="3" fillId="5" borderId="21" xfId="0" applyFont="1" applyFill="1" applyBorder="1" applyAlignment="1">
      <alignment horizontal="center" vertical="top" wrapText="1"/>
    </xf>
    <xf numFmtId="0" fontId="13" fillId="0" borderId="29" xfId="0" applyFont="1" applyBorder="1" applyAlignment="1">
      <alignment horizontal="right" vertical="center" wrapText="1"/>
    </xf>
    <xf numFmtId="14" fontId="13" fillId="3" borderId="51" xfId="0" applyNumberFormat="1" applyFont="1" applyFill="1" applyBorder="1" applyAlignment="1">
      <alignment vertical="center"/>
    </xf>
    <xf numFmtId="0" fontId="3" fillId="5" borderId="24" xfId="0" applyFont="1" applyFill="1" applyBorder="1" applyAlignment="1">
      <alignment vertical="top" wrapText="1"/>
    </xf>
    <xf numFmtId="0" fontId="3" fillId="5" borderId="48" xfId="0" applyFont="1" applyFill="1" applyBorder="1" applyAlignment="1">
      <alignment vertical="top" wrapText="1"/>
    </xf>
    <xf numFmtId="0" fontId="3" fillId="5" borderId="49" xfId="0" applyFont="1" applyFill="1" applyBorder="1" applyAlignment="1">
      <alignment vertical="top" wrapText="1"/>
    </xf>
    <xf numFmtId="0" fontId="3" fillId="5" borderId="23" xfId="0" applyFont="1" applyFill="1" applyBorder="1" applyAlignment="1">
      <alignment vertical="top" wrapText="1"/>
    </xf>
    <xf numFmtId="0" fontId="5" fillId="0" borderId="31" xfId="0" applyFont="1" applyBorder="1" applyAlignment="1">
      <alignment horizontal="center" vertical="center" wrapText="1"/>
    </xf>
    <xf numFmtId="0" fontId="5" fillId="0" borderId="61" xfId="0" applyFont="1" applyBorder="1" applyAlignment="1">
      <alignment horizontal="center" vertical="center" wrapText="1"/>
    </xf>
    <xf numFmtId="0" fontId="13"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3" fillId="3" borderId="3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3"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3" fillId="0" borderId="33" xfId="0" applyFont="1" applyBorder="1" applyAlignment="1">
      <alignment horizontal="right" vertical="center" wrapText="1"/>
    </xf>
    <xf numFmtId="0" fontId="13" fillId="3" borderId="51" xfId="0" applyFont="1" applyFill="1" applyBorder="1" applyAlignment="1">
      <alignment vertical="center"/>
    </xf>
    <xf numFmtId="0" fontId="13" fillId="0" borderId="25" xfId="0" applyFont="1" applyBorder="1" applyAlignment="1">
      <alignment horizontal="right" vertical="center" wrapText="1"/>
    </xf>
    <xf numFmtId="0" fontId="13" fillId="0" borderId="34" xfId="0" applyFont="1" applyBorder="1" applyAlignment="1">
      <alignment horizontal="right" vertical="center" wrapText="1"/>
    </xf>
    <xf numFmtId="0" fontId="23" fillId="0" borderId="0" xfId="0" applyFont="1" applyAlignment="1">
      <alignment horizontal="right" vertical="center"/>
    </xf>
    <xf numFmtId="0" fontId="13" fillId="0" borderId="34" xfId="0" applyFont="1" applyBorder="1" applyAlignment="1">
      <alignment horizontal="right" vertical="center"/>
    </xf>
    <xf numFmtId="0" fontId="13" fillId="0" borderId="51" xfId="0" applyFont="1" applyBorder="1" applyAlignment="1">
      <alignment vertical="center" wrapText="1"/>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1"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0" fillId="18" borderId="63" xfId="0" applyNumberFormat="1" applyFont="1" applyFill="1" applyBorder="1" applyAlignment="1">
      <alignment vertical="center"/>
    </xf>
    <xf numFmtId="0" fontId="6" fillId="0" borderId="10" xfId="0" applyFont="1" applyBorder="1"/>
    <xf numFmtId="164" fontId="8" fillId="0" borderId="7" xfId="0" applyNumberFormat="1" applyFont="1" applyBorder="1" applyAlignment="1">
      <alignment horizontal="right" vertical="center"/>
    </xf>
    <xf numFmtId="0" fontId="6" fillId="0" borderId="18" xfId="0" applyFont="1" applyBorder="1"/>
    <xf numFmtId="14" fontId="17" fillId="0" borderId="0" xfId="0" applyNumberFormat="1" applyFont="1"/>
    <xf numFmtId="0" fontId="9" fillId="0" borderId="7" xfId="0" applyFont="1" applyBorder="1" applyAlignment="1">
      <alignment horizontal="center" vertical="center"/>
    </xf>
    <xf numFmtId="164" fontId="8" fillId="0" borderId="6" xfId="0" applyNumberFormat="1" applyFont="1" applyBorder="1" applyAlignment="1">
      <alignment horizontal="right" vertical="center"/>
    </xf>
    <xf numFmtId="14" fontId="6" fillId="0" borderId="10" xfId="0" applyNumberFormat="1" applyFont="1" applyBorder="1"/>
    <xf numFmtId="164" fontId="8" fillId="0" borderId="13" xfId="0" applyNumberFormat="1" applyFont="1" applyBorder="1" applyAlignment="1">
      <alignment horizontal="right"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0" fontId="9" fillId="0" borderId="6" xfId="0" applyFont="1" applyBorder="1" applyAlignment="1">
      <alignment horizontal="center" vertical="center"/>
    </xf>
    <xf numFmtId="0" fontId="6" fillId="0" borderId="17" xfId="0" applyFont="1" applyBorder="1" applyAlignment="1">
      <alignment horizontal="center" vertical="center"/>
    </xf>
    <xf numFmtId="14" fontId="17" fillId="0" borderId="16" xfId="0" applyNumberFormat="1" applyFont="1" applyBorder="1"/>
    <xf numFmtId="14" fontId="17" fillId="0" borderId="7" xfId="0" applyNumberFormat="1" applyFont="1" applyBorder="1"/>
    <xf numFmtId="0" fontId="1"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9" fillId="0" borderId="16" xfId="0" applyFont="1" applyBorder="1" applyAlignment="1">
      <alignment horizontal="center" vertical="center"/>
    </xf>
    <xf numFmtId="14" fontId="43" fillId="0" borderId="0" xfId="0" applyNumberFormat="1" applyFont="1"/>
    <xf numFmtId="14" fontId="43" fillId="0" borderId="7" xfId="0" applyNumberFormat="1" applyFont="1" applyBorder="1"/>
    <xf numFmtId="0" fontId="6" fillId="0" borderId="67" xfId="0" applyFont="1" applyBorder="1" applyAlignment="1">
      <alignment horizontal="center" vertical="center"/>
    </xf>
    <xf numFmtId="0" fontId="42" fillId="18" borderId="66" xfId="0" applyFont="1" applyFill="1" applyBorder="1" applyAlignment="1">
      <alignment horizontal="center" vertical="center"/>
    </xf>
    <xf numFmtId="0" fontId="43" fillId="0" borderId="10" xfId="0" applyFont="1" applyBorder="1"/>
    <xf numFmtId="0" fontId="43" fillId="0" borderId="10" xfId="0" applyFont="1" applyBorder="1" applyAlignment="1">
      <alignment horizontal="center" vertical="center"/>
    </xf>
    <xf numFmtId="14" fontId="43" fillId="0" borderId="10" xfId="0" applyNumberFormat="1" applyFont="1" applyBorder="1"/>
    <xf numFmtId="0" fontId="43" fillId="0" borderId="17" xfId="0" applyFont="1" applyBorder="1" applyAlignment="1">
      <alignment horizontal="center" vertical="center"/>
    </xf>
    <xf numFmtId="0" fontId="43" fillId="0" borderId="18" xfId="0" applyFont="1" applyBorder="1"/>
    <xf numFmtId="14" fontId="43" fillId="0" borderId="16" xfId="0" applyNumberFormat="1" applyFont="1" applyBorder="1"/>
    <xf numFmtId="0" fontId="23" fillId="0" borderId="0" xfId="0" applyFont="1" applyAlignment="1">
      <alignment vertical="center" wrapText="1"/>
    </xf>
    <xf numFmtId="0" fontId="30" fillId="0" borderId="58" xfId="0" applyFont="1" applyBorder="1" applyAlignment="1">
      <alignment horizontal="left" vertical="top" wrapText="1"/>
    </xf>
    <xf numFmtId="164" fontId="19" fillId="0" borderId="0" xfId="0" applyNumberFormat="1" applyFont="1" applyAlignment="1">
      <alignment horizontal="center" vertical="center"/>
    </xf>
    <xf numFmtId="14" fontId="43" fillId="0" borderId="9" xfId="0" applyNumberFormat="1" applyFont="1" applyBorder="1"/>
    <xf numFmtId="0" fontId="7" fillId="2" borderId="32" xfId="0" applyFont="1" applyFill="1" applyBorder="1" applyAlignment="1">
      <alignment vertical="center"/>
    </xf>
    <xf numFmtId="0" fontId="13"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3"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29" xfId="0" applyFont="1" applyBorder="1" applyAlignment="1">
      <alignment horizontal="right" vertical="center"/>
    </xf>
    <xf numFmtId="0" fontId="13" fillId="0" borderId="51" xfId="0" applyFont="1" applyBorder="1" applyAlignment="1">
      <alignment vertical="center"/>
    </xf>
    <xf numFmtId="0" fontId="13" fillId="0" borderId="37"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7" fillId="0" borderId="7" xfId="0" applyFont="1" applyBorder="1" applyAlignment="1">
      <alignment horizontal="center" vertical="center"/>
    </xf>
    <xf numFmtId="0" fontId="0" fillId="0" borderId="70" xfId="0" applyBorder="1" applyAlignment="1">
      <alignment horizontal="centerContinuous" vertical="center" wrapText="1"/>
    </xf>
    <xf numFmtId="0" fontId="17" fillId="0" borderId="19" xfId="0" applyFont="1" applyBorder="1" applyAlignment="1">
      <alignment horizontal="center" vertical="center"/>
    </xf>
    <xf numFmtId="0" fontId="9" fillId="0" borderId="19" xfId="0" applyFont="1" applyBorder="1" applyAlignment="1">
      <alignment horizontal="center" vertical="center"/>
    </xf>
    <xf numFmtId="0" fontId="13" fillId="0" borderId="56" xfId="0" applyFont="1" applyBorder="1" applyAlignment="1">
      <alignment horizontal="right" vertical="center"/>
    </xf>
    <xf numFmtId="0" fontId="30" fillId="0" borderId="0" xfId="0" applyFont="1" applyAlignment="1">
      <alignment horizontal="right" vertical="center" wrapText="1"/>
    </xf>
    <xf numFmtId="0" fontId="13" fillId="0" borderId="62"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20" fillId="17" borderId="0" xfId="0" applyFont="1" applyFill="1" applyAlignment="1">
      <alignment horizontal="left" vertical="center" wrapText="1"/>
    </xf>
    <xf numFmtId="14" fontId="16"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13" fillId="19" borderId="21" xfId="0" applyFont="1" applyFill="1" applyBorder="1" applyAlignment="1">
      <alignment horizontal="center" vertical="center" textRotation="90" wrapText="1"/>
    </xf>
    <xf numFmtId="0" fontId="13" fillId="19" borderId="22" xfId="0" applyFont="1" applyFill="1" applyBorder="1" applyAlignment="1">
      <alignment horizontal="center" vertical="center" textRotation="90" wrapText="1"/>
    </xf>
    <xf numFmtId="0" fontId="13" fillId="19" borderId="24" xfId="0" applyFont="1" applyFill="1" applyBorder="1" applyAlignment="1">
      <alignment horizontal="center" vertical="center" textRotation="90" wrapText="1"/>
    </xf>
    <xf numFmtId="0" fontId="13" fillId="17" borderId="21" xfId="0" applyFont="1" applyFill="1" applyBorder="1" applyAlignment="1">
      <alignment horizontal="center" vertical="center" textRotation="90" wrapText="1"/>
    </xf>
    <xf numFmtId="0" fontId="13" fillId="17" borderId="24" xfId="0" applyFont="1" applyFill="1" applyBorder="1" applyAlignment="1">
      <alignment horizontal="center" vertical="center" textRotation="90" wrapText="1"/>
    </xf>
    <xf numFmtId="0" fontId="13" fillId="0" borderId="28" xfId="0" applyFont="1" applyBorder="1" applyAlignment="1">
      <alignment horizontal="center" vertical="center"/>
    </xf>
    <xf numFmtId="0" fontId="13" fillId="0" borderId="50" xfId="0" applyFont="1" applyBorder="1" applyAlignment="1">
      <alignment horizontal="center" vertical="center"/>
    </xf>
    <xf numFmtId="0" fontId="13" fillId="0" borderId="28" xfId="0" applyFont="1" applyBorder="1" applyAlignment="1">
      <alignment horizontal="center" vertical="center" wrapText="1"/>
    </xf>
    <xf numFmtId="0" fontId="13" fillId="0" borderId="50" xfId="0" applyFont="1" applyBorder="1" applyAlignment="1">
      <alignment horizontal="center" vertical="center" wrapText="1"/>
    </xf>
    <xf numFmtId="0" fontId="13" fillId="8" borderId="21" xfId="0" applyFont="1" applyFill="1" applyBorder="1" applyAlignment="1">
      <alignment horizontal="center" vertical="center" textRotation="90" wrapText="1"/>
    </xf>
    <xf numFmtId="0" fontId="13" fillId="8" borderId="22" xfId="0" applyFont="1" applyFill="1" applyBorder="1" applyAlignment="1">
      <alignment horizontal="center" vertical="center" textRotation="90" wrapText="1"/>
    </xf>
    <xf numFmtId="0" fontId="13" fillId="8" borderId="24" xfId="0" applyFont="1" applyFill="1" applyBorder="1" applyAlignment="1">
      <alignment horizontal="center" vertical="center" textRotation="90" wrapText="1"/>
    </xf>
    <xf numFmtId="0" fontId="30" fillId="0" borderId="41" xfId="0" applyFont="1" applyBorder="1" applyAlignment="1">
      <alignment horizontal="left" vertical="center" wrapText="1"/>
    </xf>
    <xf numFmtId="0" fontId="30" fillId="0" borderId="22" xfId="0" applyFont="1" applyBorder="1" applyAlignment="1">
      <alignment horizontal="left" vertical="center" wrapText="1"/>
    </xf>
    <xf numFmtId="0" fontId="30" fillId="0" borderId="58" xfId="0" applyFont="1" applyBorder="1" applyAlignment="1">
      <alignment horizontal="left" vertical="center" wrapText="1"/>
    </xf>
    <xf numFmtId="0" fontId="30" fillId="0" borderId="24" xfId="0" applyFont="1" applyBorder="1" applyAlignment="1">
      <alignment horizontal="left" vertical="center" wrapText="1"/>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6" fillId="0" borderId="28" xfId="0" applyFont="1" applyBorder="1" applyAlignment="1">
      <alignment horizontal="center" vertical="center"/>
    </xf>
    <xf numFmtId="0" fontId="16" fillId="0" borderId="50" xfId="0" applyFont="1" applyBorder="1" applyAlignment="1">
      <alignment horizontal="center" vertical="center"/>
    </xf>
    <xf numFmtId="1" fontId="16" fillId="0" borderId="28" xfId="0" applyNumberFormat="1" applyFont="1" applyBorder="1" applyAlignment="1">
      <alignment horizontal="center" vertical="center"/>
    </xf>
    <xf numFmtId="1" fontId="16" fillId="0" borderId="50" xfId="0" applyNumberFormat="1" applyFont="1" applyBorder="1" applyAlignment="1">
      <alignment horizontal="center" vertical="center"/>
    </xf>
    <xf numFmtId="0" fontId="25" fillId="0" borderId="30" xfId="6" applyNumberFormat="1" applyBorder="1" applyAlignment="1" applyProtection="1">
      <alignment horizontal="center" vertical="center"/>
    </xf>
    <xf numFmtId="0" fontId="25" fillId="0" borderId="51" xfId="6" applyNumberFormat="1" applyBorder="1" applyAlignment="1" applyProtection="1">
      <alignment horizontal="center" vertical="center"/>
    </xf>
    <xf numFmtId="0" fontId="13" fillId="0" borderId="26"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3" fillId="0" borderId="28"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14" fontId="13" fillId="3" borderId="26" xfId="0" applyNumberFormat="1" applyFont="1" applyFill="1" applyBorder="1" applyAlignment="1">
      <alignment horizontal="center" vertical="center"/>
    </xf>
    <xf numFmtId="14" fontId="13" fillId="3" borderId="54" xfId="0" applyNumberFormat="1" applyFont="1" applyFill="1" applyBorder="1" applyAlignment="1">
      <alignment horizontal="center" vertical="center"/>
    </xf>
    <xf numFmtId="14" fontId="13" fillId="3" borderId="30" xfId="0" applyNumberFormat="1" applyFont="1" applyFill="1" applyBorder="1" applyAlignment="1">
      <alignment horizontal="center" vertical="center"/>
    </xf>
    <xf numFmtId="14" fontId="13" fillId="3" borderId="51" xfId="0" applyNumberFormat="1" applyFont="1" applyFill="1" applyBorder="1" applyAlignment="1">
      <alignment horizontal="center" vertical="center"/>
    </xf>
    <xf numFmtId="0" fontId="13" fillId="3" borderId="64" xfId="0" applyFont="1" applyFill="1" applyBorder="1" applyAlignment="1">
      <alignment horizontal="center" vertical="center"/>
    </xf>
    <xf numFmtId="0" fontId="13" fillId="3" borderId="65" xfId="0" applyFont="1" applyFill="1" applyBorder="1" applyAlignment="1">
      <alignment horizontal="center" vertical="center"/>
    </xf>
    <xf numFmtId="0" fontId="3" fillId="6" borderId="21"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16" fillId="9" borderId="21" xfId="0" applyFont="1" applyFill="1" applyBorder="1" applyAlignment="1">
      <alignment horizontal="center" vertical="center" textRotation="90"/>
    </xf>
    <xf numFmtId="0" fontId="16" fillId="9" borderId="22" xfId="0" applyFont="1" applyFill="1" applyBorder="1" applyAlignment="1">
      <alignment horizontal="center" vertical="center" textRotation="90"/>
    </xf>
    <xf numFmtId="0" fontId="16" fillId="9" borderId="24" xfId="0" applyFont="1" applyFill="1" applyBorder="1" applyAlignment="1">
      <alignment horizontal="center" vertical="center" textRotation="90"/>
    </xf>
    <xf numFmtId="0" fontId="13" fillId="7" borderId="38" xfId="0" applyFont="1" applyFill="1" applyBorder="1" applyAlignment="1">
      <alignment horizontal="center" vertical="center" textRotation="90"/>
    </xf>
    <xf numFmtId="0" fontId="13" fillId="7" borderId="35"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3" borderId="28" xfId="0" applyFont="1" applyFill="1" applyBorder="1" applyAlignment="1">
      <alignment horizontal="center" vertical="center" wrapText="1"/>
    </xf>
    <xf numFmtId="0" fontId="13" fillId="3" borderId="50" xfId="0" applyFont="1" applyFill="1" applyBorder="1" applyAlignment="1">
      <alignment horizontal="center" vertical="center" wrapText="1"/>
    </xf>
    <xf numFmtId="1" fontId="13" fillId="3" borderId="28" xfId="0" applyNumberFormat="1" applyFont="1" applyFill="1" applyBorder="1" applyAlignment="1">
      <alignment horizontal="center" vertical="center" wrapText="1"/>
    </xf>
    <xf numFmtId="1" fontId="13" fillId="3" borderId="50" xfId="0" applyNumberFormat="1" applyFont="1" applyFill="1" applyBorder="1" applyAlignment="1">
      <alignment horizontal="center" vertical="center" wrapText="1"/>
    </xf>
    <xf numFmtId="0" fontId="13" fillId="3" borderId="30"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6" fillId="0" borderId="26" xfId="0" applyFont="1" applyBorder="1" applyAlignment="1">
      <alignment horizontal="center" vertical="center"/>
    </xf>
    <xf numFmtId="0" fontId="16"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3" fillId="0" borderId="0" xfId="0" applyFont="1" applyAlignment="1">
      <alignment horizontal="left" vertical="center" wrapText="1"/>
    </xf>
    <xf numFmtId="164" fontId="44" fillId="0" borderId="0" xfId="0" applyNumberFormat="1" applyFont="1" applyAlignment="1">
      <alignment horizontal="center" vertical="center"/>
    </xf>
    <xf numFmtId="164" fontId="41" fillId="18" borderId="63"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3" fillId="0" borderId="60" xfId="0" applyFont="1" applyBorder="1" applyAlignment="1" applyProtection="1">
      <alignment horizontal="left" vertical="center" wrapText="1"/>
      <protection locked="0"/>
    </xf>
    <xf numFmtId="0" fontId="7" fillId="2" borderId="32" xfId="0" applyFont="1" applyFill="1" applyBorder="1" applyAlignment="1">
      <alignment horizontal="center" vertical="center"/>
    </xf>
    <xf numFmtId="0" fontId="45" fillId="0" borderId="0" xfId="0" applyFont="1" applyAlignment="1" applyProtection="1">
      <alignment horizontal="left" vertical="center" wrapText="1"/>
      <protection locked="0"/>
    </xf>
    <xf numFmtId="0" fontId="7" fillId="2" borderId="2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68681</xdr:colOff>
      <xdr:row>4</xdr:row>
      <xdr:rowOff>296304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68679</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1</xdr:colOff>
      <xdr:row>30</xdr:row>
      <xdr:rowOff>68036</xdr:rowOff>
    </xdr:from>
    <xdr:to>
      <xdr:col>28</xdr:col>
      <xdr:colOff>81642</xdr:colOff>
      <xdr:row>42</xdr:row>
      <xdr:rowOff>2</xdr:rowOff>
    </xdr:to>
    <xdr:sp macro="" textlink="">
      <xdr:nvSpPr>
        <xdr:cNvPr id="9" name="Rectangle 8">
          <a:extLst>
            <a:ext uri="{FF2B5EF4-FFF2-40B4-BE49-F238E27FC236}">
              <a16:creationId xmlns:a16="http://schemas.microsoft.com/office/drawing/2014/main" id="{DAE19C6F-028C-46D7-9E5A-1A97E62DF839}"/>
            </a:ext>
          </a:extLst>
        </xdr:cNvPr>
        <xdr:cNvSpPr/>
      </xdr:nvSpPr>
      <xdr:spPr>
        <a:xfrm>
          <a:off x="16056430" y="10477500"/>
          <a:ext cx="81641" cy="3687538"/>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125" dataDxfId="124">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97" totalsRowShown="0" headerRowDxfId="114">
  <autoFilter ref="A1:F97" xr:uid="{73E1A353-C48E-403F-B6FC-4AE760A178E8}"/>
  <sortState xmlns:xlrd2="http://schemas.microsoft.com/office/spreadsheetml/2017/richdata2" ref="A2:F97">
    <sortCondition ref="A2:A97"/>
    <sortCondition ref="C2:C97"/>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7" totalsRowShown="0" headerRowDxfId="113">
  <autoFilter ref="A1:E7" xr:uid="{A91021B9-1D71-46CD-BD55-C643EEDCB050}"/>
  <sortState xmlns:xlrd2="http://schemas.microsoft.com/office/spreadsheetml/2017/richdata2" ref="A2:D7">
    <sortCondition ref="A2:A7"/>
    <sortCondition ref="B2:B7"/>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198" t="s">
        <v>98</v>
      </c>
      <c r="B1" s="199"/>
      <c r="C1" s="200"/>
    </row>
    <row r="2" spans="1:3" x14ac:dyDescent="0.3">
      <c r="A2" s="21"/>
      <c r="B2" s="22"/>
      <c r="C2" s="23"/>
    </row>
    <row r="3" spans="1:3" x14ac:dyDescent="0.3">
      <c r="A3" s="24" t="s">
        <v>0</v>
      </c>
      <c r="B3" s="25" t="s">
        <v>137</v>
      </c>
      <c r="C3" s="26"/>
    </row>
    <row r="4" spans="1:3" ht="30" customHeight="1" x14ac:dyDescent="0.3">
      <c r="A4" s="24" t="s">
        <v>1</v>
      </c>
      <c r="B4" s="27" t="s">
        <v>2</v>
      </c>
      <c r="C4" s="26"/>
    </row>
    <row r="5" spans="1:3" ht="8.25" customHeight="1" x14ac:dyDescent="0.3">
      <c r="A5" s="24"/>
      <c r="B5" s="195"/>
      <c r="C5" s="26"/>
    </row>
    <row r="6" spans="1:3" ht="30" customHeight="1" x14ac:dyDescent="0.3">
      <c r="A6" s="24"/>
      <c r="B6" s="27"/>
      <c r="C6" s="26"/>
    </row>
    <row r="7" spans="1:3" ht="15.6" x14ac:dyDescent="0.3">
      <c r="A7" s="24" t="s">
        <v>3</v>
      </c>
      <c r="B7" s="28" t="s">
        <v>90</v>
      </c>
      <c r="C7" s="26"/>
    </row>
    <row r="8" spans="1:3" x14ac:dyDescent="0.3">
      <c r="A8" s="24"/>
      <c r="B8" s="27"/>
      <c r="C8" s="26"/>
    </row>
    <row r="9" spans="1:3" ht="18" x14ac:dyDescent="0.3">
      <c r="A9" s="29"/>
      <c r="B9" s="30" t="s">
        <v>138</v>
      </c>
      <c r="C9" s="26"/>
    </row>
    <row r="10" spans="1:3" ht="100.8" x14ac:dyDescent="0.3">
      <c r="A10" s="27"/>
      <c r="B10" s="31" t="s">
        <v>740</v>
      </c>
      <c r="C10" s="26"/>
    </row>
    <row r="11" spans="1:3" ht="57.6" x14ac:dyDescent="0.3">
      <c r="A11" s="27"/>
      <c r="B11" s="32" t="s">
        <v>233</v>
      </c>
      <c r="C11" s="26"/>
    </row>
    <row r="12" spans="1:3" ht="39" customHeight="1" x14ac:dyDescent="0.3">
      <c r="A12" s="27"/>
      <c r="B12" s="33" t="s">
        <v>139</v>
      </c>
      <c r="C12" s="26"/>
    </row>
    <row r="13" spans="1:3" x14ac:dyDescent="0.3">
      <c r="A13" s="27"/>
      <c r="B13" s="27"/>
      <c r="C13" s="26"/>
    </row>
    <row r="14" spans="1:3" ht="15.6" x14ac:dyDescent="0.3">
      <c r="A14" s="27"/>
      <c r="B14" s="28" t="s">
        <v>91</v>
      </c>
      <c r="C14" s="26"/>
    </row>
    <row r="15" spans="1:3" x14ac:dyDescent="0.3">
      <c r="A15" s="29"/>
      <c r="B15" s="32"/>
      <c r="C15" s="26"/>
    </row>
    <row r="16" spans="1:3" x14ac:dyDescent="0.3">
      <c r="A16" s="29"/>
      <c r="B16" s="27" t="s">
        <v>140</v>
      </c>
      <c r="C16" s="26"/>
    </row>
    <row r="17" spans="1:5" x14ac:dyDescent="0.3">
      <c r="A17" s="29"/>
      <c r="B17" s="27" t="s">
        <v>141</v>
      </c>
      <c r="C17" s="26"/>
      <c r="E17" s="34"/>
    </row>
    <row r="18" spans="1:5" x14ac:dyDescent="0.3">
      <c r="A18" s="29"/>
      <c r="B18" s="27" t="s">
        <v>732</v>
      </c>
      <c r="C18" s="26"/>
    </row>
    <row r="19" spans="1:5" ht="43.2" x14ac:dyDescent="0.3">
      <c r="A19" s="29"/>
      <c r="B19" s="27" t="s">
        <v>733</v>
      </c>
      <c r="C19" s="26"/>
    </row>
    <row r="20" spans="1:5" x14ac:dyDescent="0.3">
      <c r="A20" s="29"/>
      <c r="B20" s="31" t="s">
        <v>734</v>
      </c>
      <c r="C20" s="26"/>
    </row>
    <row r="21" spans="1:5" ht="43.2" x14ac:dyDescent="0.3">
      <c r="A21" s="29"/>
      <c r="B21" s="31" t="s">
        <v>735</v>
      </c>
      <c r="C21" s="26"/>
    </row>
    <row r="22" spans="1:5" ht="43.2" x14ac:dyDescent="0.3">
      <c r="A22" s="29"/>
      <c r="B22" s="35" t="s">
        <v>741</v>
      </c>
      <c r="C22" s="26"/>
    </row>
    <row r="23" spans="1:5" x14ac:dyDescent="0.3">
      <c r="A23" s="29"/>
      <c r="B23" s="29" t="s">
        <v>736</v>
      </c>
      <c r="C23" s="26"/>
    </row>
    <row r="24" spans="1:5" ht="15" thickBot="1" x14ac:dyDescent="0.35">
      <c r="A24" s="36"/>
      <c r="B24" s="37"/>
      <c r="C24" s="38"/>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B3" sqref="B3"/>
    </sheetView>
  </sheetViews>
  <sheetFormatPr baseColWidth="10" defaultRowHeight="14.4" x14ac:dyDescent="0.3"/>
  <cols>
    <col min="2" max="2" width="47.8867187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15.6640625" customWidth="1"/>
    <col min="10" max="10" width="7.8867187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 spans="1:8" x14ac:dyDescent="0.3">
      <c r="A62" s="1">
        <f t="shared" si="3"/>
        <v>46265</v>
      </c>
      <c r="B62" t="str">
        <f t="shared" si="0"/>
        <v>08:00</v>
      </c>
      <c r="C62" t="str">
        <f t="shared" si="1"/>
        <v>12:00</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2">
        <f t="shared" si="2"/>
        <v>1</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 spans="1:8" x14ac:dyDescent="0.3">
      <c r="A63" s="1">
        <f t="shared" si="3"/>
        <v>46265</v>
      </c>
      <c r="B63" t="str">
        <f t="shared" si="0"/>
        <v>14:00</v>
      </c>
      <c r="C63" t="str">
        <f t="shared" si="1"/>
        <v>17:00</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3">
        <f t="shared" si="2"/>
        <v>1</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 spans="1:8" x14ac:dyDescent="0.3">
      <c r="A64" s="1">
        <f t="shared" si="3"/>
        <v>46266</v>
      </c>
      <c r="B64" t="str">
        <f t="shared" si="0"/>
        <v>08:00</v>
      </c>
      <c r="C64" t="str">
        <f t="shared" si="1"/>
        <v>12:00</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
        <f t="shared" si="2"/>
        <v>1</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 spans="1:8" x14ac:dyDescent="0.3">
      <c r="A65" s="1">
        <f t="shared" si="3"/>
        <v>46266</v>
      </c>
      <c r="B65" t="str">
        <f t="shared" si="0"/>
        <v>14:00</v>
      </c>
      <c r="C65" t="str">
        <f t="shared" si="1"/>
        <v>17:00</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5">
        <f t="shared" si="2"/>
        <v>1</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 spans="1:8" x14ac:dyDescent="0.3">
      <c r="A66" s="1">
        <f t="shared" si="3"/>
        <v>46267</v>
      </c>
      <c r="B66" t="str">
        <f t="shared" ref="B66:B129" si="4">IF($D66="","",IF($A66=$A65,"14:00","08:00"))</f>
        <v>08:00</v>
      </c>
      <c r="C66" t="str">
        <f t="shared" ref="C66:C129" si="5">IF($D66="","",IF($A66=$A65,"17:00","12:00"))</f>
        <v>12:00</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6">
        <f t="shared" si="2"/>
        <v>1</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 spans="1:8" x14ac:dyDescent="0.3">
      <c r="A67" s="1">
        <f t="shared" si="3"/>
        <v>46267</v>
      </c>
      <c r="B67" t="str">
        <f t="shared" si="4"/>
        <v>14:00</v>
      </c>
      <c r="C67" t="str">
        <f t="shared" si="5"/>
        <v>17:00</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7">
        <f t="shared" ref="E67:E130" si="6">IF(D67="","",IF(OR(D67="Entreprise",D67="Révisions (Etp)"),0,1))</f>
        <v>1</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 spans="1:8" x14ac:dyDescent="0.3">
      <c r="A68" s="1">
        <f t="shared" ref="A68:A131" si="7">IF(A67=A66,A67+1,A67)</f>
        <v>46268</v>
      </c>
      <c r="B68" t="str">
        <f t="shared" si="4"/>
        <v>08:00</v>
      </c>
      <c r="C68" t="str">
        <f t="shared" si="5"/>
        <v>12:00</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8">
        <f t="shared" si="6"/>
        <v>1</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 spans="1:8" x14ac:dyDescent="0.3">
      <c r="A69" s="1">
        <f t="shared" si="7"/>
        <v>46268</v>
      </c>
      <c r="B69" t="str">
        <f t="shared" si="4"/>
        <v>14:00</v>
      </c>
      <c r="C69" t="str">
        <f t="shared" si="5"/>
        <v>17:00</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9">
        <f t="shared" si="6"/>
        <v>1</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 spans="1:8" x14ac:dyDescent="0.3">
      <c r="A70" s="1">
        <f t="shared" si="7"/>
        <v>46269</v>
      </c>
      <c r="B70" t="str">
        <f t="shared" si="4"/>
        <v>08:00</v>
      </c>
      <c r="C70" t="str">
        <f t="shared" si="5"/>
        <v>12:00</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0">
        <f t="shared" si="6"/>
        <v>1</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 spans="1:8" x14ac:dyDescent="0.3">
      <c r="A71" s="1">
        <f t="shared" si="7"/>
        <v>46269</v>
      </c>
      <c r="B71" t="str">
        <f t="shared" si="4"/>
        <v>14:00</v>
      </c>
      <c r="C71" t="str">
        <f t="shared" si="5"/>
        <v>17:00</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1">
        <f t="shared" si="6"/>
        <v>1</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
        <f t="shared" si="6"/>
        <v>0</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
        <f t="shared" si="6"/>
        <v>0</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
        <f t="shared" si="6"/>
        <v>0</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
        <f t="shared" si="6"/>
        <v>0</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
        <f t="shared" si="6"/>
        <v>0</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
        <f t="shared" si="6"/>
        <v>0</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
        <f t="shared" si="6"/>
        <v>0</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
        <f t="shared" si="6"/>
        <v>0</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
        <f t="shared" si="6"/>
        <v>0</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
        <f t="shared" si="6"/>
        <v>0</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44">
        <f t="shared" si="14"/>
        <v>0</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45">
        <f t="shared" si="14"/>
        <v>0</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6">
        <f t="shared" si="18"/>
        <v>1</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7">
        <f t="shared" si="18"/>
        <v>1</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8">
        <f t="shared" si="18"/>
        <v>1</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79">
        <f t="shared" si="18"/>
        <v>1</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80">
        <f t="shared" si="18"/>
        <v>1</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81">
        <f t="shared" si="18"/>
        <v>1</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4">
        <f t="shared" si="22"/>
        <v>1</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5">
        <f t="shared" si="22"/>
        <v>1</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6">
        <f t="shared" si="22"/>
        <v>1</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8">
        <f t="shared" si="26"/>
        <v>1</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9">
        <f t="shared" si="26"/>
        <v>1</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0">
        <f t="shared" si="26"/>
        <v>1</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1">
        <f t="shared" si="26"/>
        <v>1</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2">
        <f t="shared" si="26"/>
        <v>1</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3">
        <f t="shared" si="26"/>
        <v>1</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2">
        <f t="shared" si="26"/>
        <v>1</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3">
        <f t="shared" si="26"/>
        <v>1</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4">
        <f t="shared" si="26"/>
        <v>1</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5">
        <f t="shared" si="26"/>
        <v>1</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6">
        <f t="shared" si="26"/>
        <v>1</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7">
        <f t="shared" si="26"/>
        <v>1</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8">
        <f t="shared" si="26"/>
        <v>1</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9">
        <f t="shared" si="26"/>
        <v>1</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0">
        <f t="shared" si="26"/>
        <v>1</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1">
        <f t="shared" si="26"/>
        <v>1</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0">
        <f t="shared" si="26"/>
        <v>1</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1">
        <f t="shared" si="26"/>
        <v>1</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2">
        <f t="shared" si="26"/>
        <v>1</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3">
        <f t="shared" si="26"/>
        <v>1</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4">
        <f t="shared" si="26"/>
        <v>1</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5">
        <f t="shared" si="26"/>
        <v>1</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6">
        <f t="shared" si="26"/>
        <v>1</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7">
        <f t="shared" si="26"/>
        <v>1</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8">
        <f t="shared" si="26"/>
        <v>1</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9">
        <f t="shared" si="26"/>
        <v>1</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4">
        <f t="shared" si="30"/>
        <v>1</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5">
        <f t="shared" si="30"/>
        <v>1</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6">
        <f t="shared" si="30"/>
        <v>1</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7">
        <f t="shared" si="30"/>
        <v>1</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8">
        <f t="shared" si="30"/>
        <v>1</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9">
        <f t="shared" si="30"/>
        <v>1</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0">
        <f t="shared" si="30"/>
        <v>1</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1">
        <f t="shared" si="30"/>
        <v>1</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2">
        <f t="shared" si="30"/>
        <v>1</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3">
        <f t="shared" si="30"/>
        <v>1</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8">
        <f t="shared" si="30"/>
        <v>1</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9">
        <f t="shared" si="30"/>
        <v>1</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0">
        <f t="shared" si="30"/>
        <v>1</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1">
        <f t="shared" si="30"/>
        <v>1</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2">
        <f t="shared" si="30"/>
        <v>1</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3">
        <f t="shared" si="30"/>
        <v>1</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4">
        <f t="shared" si="30"/>
        <v>1</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5">
        <f t="shared" si="30"/>
        <v>1</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6">
        <f t="shared" si="30"/>
        <v>1</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7">
        <f t="shared" si="30"/>
        <v>1</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4">
        <f t="shared" si="34"/>
        <v>1</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5">
        <f t="shared" si="34"/>
        <v>1</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6">
        <f t="shared" si="34"/>
        <v>1</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7">
        <f t="shared" si="34"/>
        <v>1</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8">
        <f t="shared" si="34"/>
        <v>1</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9">
        <f t="shared" si="34"/>
        <v>1</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0">
        <f t="shared" si="34"/>
        <v>1</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1">
        <f t="shared" si="34"/>
        <v>1</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2">
        <f t="shared" si="34"/>
        <v>1</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3">
        <f t="shared" si="34"/>
        <v>1</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8">
        <f t="shared" si="34"/>
        <v>1</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9">
        <f t="shared" si="34"/>
        <v>1</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0">
        <f t="shared" si="34"/>
        <v>1</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1">
        <f t="shared" si="34"/>
        <v>1</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2">
        <f t="shared" si="34"/>
        <v>1</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3">
        <f t="shared" si="34"/>
        <v>1</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4">
        <f t="shared" si="34"/>
        <v>1</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5">
        <f t="shared" si="34"/>
        <v>1</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6">
        <f t="shared" si="34"/>
        <v>1</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7">
        <f t="shared" si="34"/>
        <v>1</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2">
        <f t="shared" si="34"/>
        <v>1</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3">
        <f t="shared" si="34"/>
        <v>1</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4">
        <f t="shared" si="34"/>
        <v>1</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5">
        <f t="shared" si="34"/>
        <v>1</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6">
        <f t="shared" si="34"/>
        <v>1</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7">
        <f t="shared" si="34"/>
        <v>1</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0">
        <f t="shared" si="34"/>
        <v>1</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1">
        <f t="shared" si="34"/>
        <v>1</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4">
        <f t="shared" si="38"/>
        <v>0</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5">
        <f t="shared" si="38"/>
        <v>0</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6">
        <f t="shared" si="38"/>
        <v>0</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7">
        <f t="shared" si="38"/>
        <v>0</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8">
        <f t="shared" si="38"/>
        <v>0</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99">
        <f t="shared" si="38"/>
        <v>0</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0">
        <f t="shared" si="38"/>
        <v>0</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1">
        <f t="shared" si="38"/>
        <v>0</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2">
        <f t="shared" si="38"/>
        <v>0</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3">
        <f t="shared" si="38"/>
        <v>0</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8" spans="1:8" x14ac:dyDescent="0.3">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09" spans="1:8" x14ac:dyDescent="0.3">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8">
        <f t="shared" si="42"/>
        <v>1</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79">
        <f t="shared" si="42"/>
        <v>1</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LG EEEA 2A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4">
        <f t="shared" si="50"/>
        <v>1</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5">
        <f t="shared" si="50"/>
        <v>1</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6">
        <f t="shared" si="50"/>
        <v>1</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7">
        <f t="shared" si="50"/>
        <v>1</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8">
        <f t="shared" si="50"/>
        <v>1</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9">
        <f t="shared" si="50"/>
        <v>1</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2">
        <f t="shared" si="50"/>
        <v>0</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3">
        <f t="shared" si="50"/>
        <v>0</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4">
        <f t="shared" si="50"/>
        <v>0</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5">
        <f t="shared" ref="E835:E898" si="54">IF(D835="","",IF(OR(D835="Entreprise",D835="Révisions (Etp)"),0,1))</f>
        <v>0</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6">
        <f t="shared" si="54"/>
        <v>0</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7">
        <f t="shared" si="54"/>
        <v>0</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8">
        <f t="shared" si="54"/>
        <v>0</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9">
        <f t="shared" si="54"/>
        <v>0</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40">
        <f t="shared" si="54"/>
        <v>0</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41">
        <f t="shared" si="54"/>
        <v>0</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8">
        <f t="shared" si="54"/>
        <v>0</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9">
        <f t="shared" si="54"/>
        <v>0</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0">
        <f t="shared" si="54"/>
        <v>0</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1">
        <f t="shared" si="54"/>
        <v>0</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2">
        <f t="shared" si="54"/>
        <v>0</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3">
        <f t="shared" si="54"/>
        <v>0</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4">
        <f t="shared" si="54"/>
        <v>0</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5">
        <f t="shared" si="54"/>
        <v>0</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6">
        <f t="shared" si="54"/>
        <v>0</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7">
        <f t="shared" si="54"/>
        <v>0</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58">
        <f t="shared" si="58"/>
        <v>0</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59">
        <f t="shared" si="58"/>
        <v>0</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0">
        <f t="shared" si="58"/>
        <v>0</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1">
        <f t="shared" si="58"/>
        <v>0</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2">
        <f t="shared" si="58"/>
        <v>0</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3">
        <f t="shared" ref="E963:E1026" si="62">IF(D963="","",IF(OR(D963="Entreprise",D963="Révisions (Etp)"),0,1))</f>
        <v>0</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4">
        <f t="shared" si="62"/>
        <v>0</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5">
        <f t="shared" si="62"/>
        <v>0</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6">
        <f t="shared" si="62"/>
        <v>0</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7">
        <f t="shared" si="62"/>
        <v>0</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2">
        <f t="shared" si="66"/>
        <v>1</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3">
        <f t="shared" si="66"/>
        <v>1</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4">
        <f t="shared" si="66"/>
        <v>1</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5">
        <f t="shared" si="66"/>
        <v>1</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6">
        <f t="shared" si="66"/>
        <v>1</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7">
        <f t="shared" si="66"/>
        <v>1</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8">
        <f t="shared" si="66"/>
        <v>1</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9">
        <f t="shared" si="66"/>
        <v>1</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0">
        <f t="shared" si="66"/>
        <v>1</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1">
        <f t="shared" si="66"/>
        <v>1</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6">
        <f t="shared" si="66"/>
        <v>1</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7">
        <f t="shared" si="66"/>
        <v>1</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8">
        <f t="shared" si="66"/>
        <v>1</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9">
        <f t="shared" si="66"/>
        <v>1</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0">
        <f t="shared" si="66"/>
        <v>1</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1">
        <f t="shared" si="66"/>
        <v>1</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2">
        <f t="shared" si="66"/>
        <v>1</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3">
        <f t="shared" si="66"/>
        <v>1</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4">
        <f t="shared" si="66"/>
        <v>1</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5">
        <f t="shared" si="66"/>
        <v>1</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0">
        <f t="shared" si="66"/>
        <v>1</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1">
        <f t="shared" si="66"/>
        <v>1</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2">
        <f t="shared" si="66"/>
        <v>1</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3">
        <f t="shared" si="66"/>
        <v>1</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4">
        <f t="shared" si="66"/>
        <v>1</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5">
        <f t="shared" si="66"/>
        <v>1</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6">
        <f t="shared" si="66"/>
        <v>1</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7">
        <f t="shared" si="66"/>
        <v>1</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8">
        <f t="shared" si="66"/>
        <v>1</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9">
        <f t="shared" si="66"/>
        <v>1</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8" spans="1:8" x14ac:dyDescent="0.3">
      <c r="A1098" s="1">
        <f t="shared" si="71"/>
        <v>46783</v>
      </c>
      <c r="B1098" t="str">
        <f t="shared" si="68"/>
        <v/>
      </c>
      <c r="C1098" t="str">
        <f t="shared" si="69"/>
        <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8" t="str">
        <f t="shared" si="70"/>
        <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099" spans="1:8" x14ac:dyDescent="0.3">
      <c r="A1099" s="1">
        <f t="shared" si="71"/>
        <v>46783</v>
      </c>
      <c r="B1099" t="str">
        <f t="shared" si="68"/>
        <v/>
      </c>
      <c r="C1099" t="str">
        <f t="shared" si="69"/>
        <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9" t="str">
        <f t="shared" si="70"/>
        <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0">
        <f t="shared" si="70"/>
        <v>1</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1">
        <f t="shared" si="70"/>
        <v>1</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2">
        <f t="shared" si="70"/>
        <v>1</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3">
        <f t="shared" si="70"/>
        <v>1</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4">
        <f t="shared" si="70"/>
        <v>1</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5">
        <f t="shared" si="70"/>
        <v>1</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6">
        <f t="shared" si="70"/>
        <v>1</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7">
        <f t="shared" si="70"/>
        <v>1</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2">
        <f t="shared" si="70"/>
        <v>1</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3">
        <f t="shared" si="70"/>
        <v>1</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4">
        <f t="shared" si="70"/>
        <v>1</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5">
        <f t="shared" si="70"/>
        <v>1</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6">
        <f t="shared" si="70"/>
        <v>1</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7">
        <f t="shared" si="70"/>
        <v>1</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8">
        <f t="shared" si="70"/>
        <v>1</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9">
        <f t="shared" si="70"/>
        <v>1</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0">
        <f t="shared" si="70"/>
        <v>1</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1">
        <f t="shared" si="70"/>
        <v>1</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6">
        <f t="shared" si="70"/>
        <v>1</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7">
        <f t="shared" si="70"/>
        <v>1</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8">
        <f t="shared" si="70"/>
        <v>1</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9">
        <f t="shared" si="70"/>
        <v>1</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0">
        <f t="shared" si="70"/>
        <v>1</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1">
        <f t="shared" si="70"/>
        <v>1</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2">
        <f t="shared" si="70"/>
        <v>1</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3">
        <f t="shared" si="70"/>
        <v>1</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4">
        <f t="shared" si="70"/>
        <v>1</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5">
        <f t="shared" si="70"/>
        <v>1</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68">
        <f t="shared" si="74"/>
        <v>1</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69">
        <f t="shared" si="74"/>
        <v>1</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0">
        <f t="shared" si="74"/>
        <v>1</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1">
        <f t="shared" si="74"/>
        <v>1</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2">
        <f t="shared" si="74"/>
        <v>1</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3">
        <f t="shared" si="74"/>
        <v>1</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4">
        <f t="shared" si="74"/>
        <v>1</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5">
        <f t="shared" si="74"/>
        <v>1</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6">
        <f t="shared" si="74"/>
        <v>1</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7">
        <f t="shared" si="74"/>
        <v>1</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2">
        <f t="shared" si="74"/>
        <v>1</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3">
        <f t="shared" si="74"/>
        <v>1</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4">
        <f t="shared" si="74"/>
        <v>1</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5">
        <f t="shared" si="74"/>
        <v>1</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6">
        <f t="shared" si="74"/>
        <v>1</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7">
        <f t="shared" si="74"/>
        <v>1</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8">
        <f t="shared" si="74"/>
        <v>1</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9">
        <f t="shared" si="74"/>
        <v>1</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0">
        <f t="shared" si="74"/>
        <v>1</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1">
        <f t="shared" si="74"/>
        <v>1</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6">
        <f t="shared" si="74"/>
        <v>1</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7">
        <f t="shared" si="74"/>
        <v>1</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8">
        <f t="shared" si="74"/>
        <v>1</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9">
        <f t="shared" si="74"/>
        <v>1</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0">
        <f t="shared" si="74"/>
        <v>1</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1">
        <f t="shared" si="74"/>
        <v>1</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2">
        <f t="shared" si="74"/>
        <v>1</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3">
        <f t="shared" si="74"/>
        <v>1</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4">
        <f t="shared" si="74"/>
        <v>1</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5">
        <f t="shared" si="74"/>
        <v>1</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4">
        <f t="shared" si="78"/>
        <v>1</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5">
        <f t="shared" si="78"/>
        <v>1</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6">
        <f t="shared" si="78"/>
        <v>1</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7">
        <f t="shared" si="78"/>
        <v>1</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8">
        <f t="shared" si="78"/>
        <v>1</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9">
        <f t="shared" si="78"/>
        <v>1</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0">
        <f t="shared" si="78"/>
        <v>1</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1">
        <f t="shared" si="78"/>
        <v>1</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2">
        <f t="shared" si="78"/>
        <v>1</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3">
        <f t="shared" si="78"/>
        <v>1</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2">
        <f t="shared" si="78"/>
        <v>0</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3">
        <f t="shared" si="78"/>
        <v>0</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6">
        <f t="shared" si="78"/>
        <v>1</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7">
        <f t="shared" si="78"/>
        <v>1</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8">
        <f t="shared" si="78"/>
        <v>1</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9">
        <f t="shared" si="78"/>
        <v>1</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0">
        <f t="shared" si="78"/>
        <v>1</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1">
        <f t="shared" si="78"/>
        <v>1</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2">
        <f t="shared" si="78"/>
        <v>1</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3">
        <f t="shared" si="78"/>
        <v>1</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4">
        <f t="shared" si="78"/>
        <v>1</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5">
        <f t="shared" si="78"/>
        <v>1</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2">
        <f t="shared" si="78"/>
        <v>1</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3">
        <f t="shared" ref="E1283:E1346" si="82">IF(D1283="","",IF(OR(D1283="Entreprise",D1283="Révisions (Etp)"),0,1))</f>
        <v>1</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4">
        <f t="shared" si="82"/>
        <v>1</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5">
        <f t="shared" si="82"/>
        <v>1</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6">
        <f t="shared" si="82"/>
        <v>1</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7">
        <f t="shared" si="82"/>
        <v>1</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8">
        <f t="shared" si="82"/>
        <v>1</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9">
        <f t="shared" si="82"/>
        <v>1</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8">
        <f t="shared" si="82"/>
        <v>0</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9">
        <f t="shared" si="82"/>
        <v>0</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2">
        <f t="shared" si="82"/>
        <v>0</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3">
        <f t="shared" si="82"/>
        <v>0</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6">
        <f t="shared" si="82"/>
        <v>0</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7">
        <f t="shared" si="82"/>
        <v>0</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6" spans="1:8" x14ac:dyDescent="0.3">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6">
        <f t="shared" si="86"/>
        <v>1</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7" spans="1:8" x14ac:dyDescent="0.3">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7">
        <f t="shared" si="86"/>
        <v>1</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8" spans="1:8" x14ac:dyDescent="0.3">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8">
        <f t="shared" si="86"/>
        <v>0</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09" spans="1:8" x14ac:dyDescent="0.3">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9">
        <f t="shared" si="86"/>
        <v>0</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0" spans="1:8" x14ac:dyDescent="0.3">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1" spans="1:8" x14ac:dyDescent="0.3">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2" spans="1:8" x14ac:dyDescent="0.3">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2">
        <f t="shared" si="90"/>
        <v>0</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3" spans="1:8" x14ac:dyDescent="0.3">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3">
        <f t="shared" si="90"/>
        <v>0</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4" spans="1:8" x14ac:dyDescent="0.3">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4">
        <f t="shared" si="90"/>
        <v>0</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5" spans="1:8" x14ac:dyDescent="0.3">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5">
        <f t="shared" si="90"/>
        <v>0</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0" spans="1:8" x14ac:dyDescent="0.3">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1" spans="1:8" x14ac:dyDescent="0.3">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2" spans="1:8" x14ac:dyDescent="0.3">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3" spans="1:8" x14ac:dyDescent="0.3">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4" spans="1:8" x14ac:dyDescent="0.3">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5" spans="1:8" x14ac:dyDescent="0.3">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6" spans="1:8" x14ac:dyDescent="0.3">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7" spans="1:8" x14ac:dyDescent="0.3">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4" spans="1:8" x14ac:dyDescent="0.3">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5" spans="1:8" x14ac:dyDescent="0.3">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6" spans="1:8" x14ac:dyDescent="0.3">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7" spans="1:8" x14ac:dyDescent="0.3">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8" spans="1:8" x14ac:dyDescent="0.3">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39" spans="1:8" x14ac:dyDescent="0.3">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0" spans="1:8" x14ac:dyDescent="0.3">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1" spans="1:8" x14ac:dyDescent="0.3">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2" spans="1:8" x14ac:dyDescent="0.3">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3" spans="1:8" x14ac:dyDescent="0.3">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8" spans="1:8" x14ac:dyDescent="0.3">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49" spans="1:8" x14ac:dyDescent="0.3">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0" spans="1:8" x14ac:dyDescent="0.3">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1" spans="1:8" x14ac:dyDescent="0.3">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2" spans="1:8" x14ac:dyDescent="0.3">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3" spans="1:8" x14ac:dyDescent="0.3">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4" spans="1:8" x14ac:dyDescent="0.3">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5" spans="1:8" x14ac:dyDescent="0.3">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6" spans="1:8" x14ac:dyDescent="0.3">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7" spans="1:8" x14ac:dyDescent="0.3">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2" spans="1:8" x14ac:dyDescent="0.3">
      <c r="A1462" s="1">
        <f t="shared" si="91"/>
        <v>46965</v>
      </c>
      <c r="B1462" t="str">
        <f t="shared" si="88"/>
        <v/>
      </c>
      <c r="C1462" t="str">
        <f t="shared" si="89"/>
        <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2" t="str">
        <f t="shared" si="90"/>
        <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3" spans="1:8" x14ac:dyDescent="0.3">
      <c r="A1463" s="1">
        <f t="shared" si="91"/>
        <v>46965</v>
      </c>
      <c r="B1463" t="str">
        <f t="shared" si="88"/>
        <v/>
      </c>
      <c r="C1463" t="str">
        <f t="shared" si="89"/>
        <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3" t="str">
        <f t="shared" si="90"/>
        <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4" spans="1:8" x14ac:dyDescent="0.3">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5" spans="1:8" x14ac:dyDescent="0.3">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6" spans="1:8" x14ac:dyDescent="0.3">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7" spans="1:8" x14ac:dyDescent="0.3">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8" spans="1:8" x14ac:dyDescent="0.3">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69" spans="1:8" x14ac:dyDescent="0.3">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0" spans="1:8" x14ac:dyDescent="0.3">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1" spans="1:8" x14ac:dyDescent="0.3">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6" spans="1:8" x14ac:dyDescent="0.3">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7" spans="1:8" x14ac:dyDescent="0.3">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8" spans="1:8" x14ac:dyDescent="0.3">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79" spans="1:8" x14ac:dyDescent="0.3">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0" spans="1:8" x14ac:dyDescent="0.3">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1" spans="1:8" x14ac:dyDescent="0.3">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2" spans="1:8" x14ac:dyDescent="0.3">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3" spans="1:8" x14ac:dyDescent="0.3">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4" spans="1:8" x14ac:dyDescent="0.3">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5" spans="1:8" x14ac:dyDescent="0.3">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0" spans="1:8" x14ac:dyDescent="0.3">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1" spans="1:8" x14ac:dyDescent="0.3">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4" spans="1:8" x14ac:dyDescent="0.3">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5" spans="1:8" x14ac:dyDescent="0.3">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6" spans="1:8" x14ac:dyDescent="0.3">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7" spans="1:8" x14ac:dyDescent="0.3">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8" spans="1:8" x14ac:dyDescent="0.3">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499" spans="1:8" x14ac:dyDescent="0.3">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4" spans="1:8" x14ac:dyDescent="0.3">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5" spans="1:8" x14ac:dyDescent="0.3">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6" spans="1:8" x14ac:dyDescent="0.3">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7" spans="1:8" x14ac:dyDescent="0.3">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8" spans="1:8" x14ac:dyDescent="0.3">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09" spans="1:8" x14ac:dyDescent="0.3">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0" spans="1:8" x14ac:dyDescent="0.3">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1" spans="1:8" x14ac:dyDescent="0.3">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2" spans="1:8" x14ac:dyDescent="0.3">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3" spans="1:8" x14ac:dyDescent="0.3">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8" spans="1:8" x14ac:dyDescent="0.3">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8">
        <f t="shared" si="94"/>
        <v>0</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19" spans="1:8" x14ac:dyDescent="0.3">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9">
        <f t="shared" si="94"/>
        <v>0</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0" spans="1:8" x14ac:dyDescent="0.3">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0">
        <f t="shared" si="94"/>
        <v>0</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1" spans="1:8" x14ac:dyDescent="0.3">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1">
        <f t="shared" si="94"/>
        <v>0</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2" spans="1:8" x14ac:dyDescent="0.3">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2">
        <f t="shared" si="94"/>
        <v>0</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3" spans="1:8" x14ac:dyDescent="0.3">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3">
        <f t="shared" si="94"/>
        <v>0</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4" spans="1:8" x14ac:dyDescent="0.3">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4">
        <f t="shared" si="94"/>
        <v>1</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5" spans="1:8" x14ac:dyDescent="0.3">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25">
        <f t="shared" si="94"/>
        <v>1</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6" spans="1:8" x14ac:dyDescent="0.3">
      <c r="A1526" s="1">
        <f t="shared" si="95"/>
        <v>46997</v>
      </c>
      <c r="B1526" t="str">
        <f t="shared" si="92"/>
        <v/>
      </c>
      <c r="C1526" t="str">
        <f t="shared" si="93"/>
        <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6" t="str">
        <f t="shared" si="94"/>
        <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7" spans="1:8" x14ac:dyDescent="0.3">
      <c r="A1527" s="1">
        <f t="shared" si="95"/>
        <v>46997</v>
      </c>
      <c r="B1527" t="str">
        <f t="shared" si="92"/>
        <v/>
      </c>
      <c r="C1527" t="str">
        <f t="shared" si="93"/>
        <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7" t="str">
        <f t="shared" si="94"/>
        <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2" spans="1:8" x14ac:dyDescent="0.3">
      <c r="A1532" s="1">
        <f t="shared" si="95"/>
        <v>47000</v>
      </c>
      <c r="B1532" t="str">
        <f t="shared" si="92"/>
        <v/>
      </c>
      <c r="C1532" t="str">
        <f t="shared" si="93"/>
        <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2" t="str">
        <f t="shared" si="94"/>
        <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3" spans="1:8" x14ac:dyDescent="0.3">
      <c r="A1533" s="1">
        <f t="shared" si="95"/>
        <v>47000</v>
      </c>
      <c r="B1533" t="str">
        <f t="shared" si="92"/>
        <v/>
      </c>
      <c r="C1533" t="str">
        <f t="shared" si="93"/>
        <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3" t="str">
        <f t="shared" si="94"/>
        <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4" spans="1:8" x14ac:dyDescent="0.3">
      <c r="A1534" s="1">
        <f t="shared" si="95"/>
        <v>47001</v>
      </c>
      <c r="B1534" t="str">
        <f t="shared" si="92"/>
        <v/>
      </c>
      <c r="C1534" t="str">
        <f t="shared" si="93"/>
        <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4" t="str">
        <f t="shared" si="94"/>
        <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5" spans="1:8" x14ac:dyDescent="0.3">
      <c r="A1535" s="1">
        <f t="shared" si="95"/>
        <v>47001</v>
      </c>
      <c r="B1535" t="str">
        <f t="shared" si="92"/>
        <v/>
      </c>
      <c r="C1535" t="str">
        <f t="shared" si="93"/>
        <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5" t="str">
        <f t="shared" si="94"/>
        <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6" spans="1:8" x14ac:dyDescent="0.3">
      <c r="A1536" s="1">
        <f t="shared" si="95"/>
        <v>47002</v>
      </c>
      <c r="B1536" t="str">
        <f t="shared" si="92"/>
        <v/>
      </c>
      <c r="C1536" t="str">
        <f t="shared" si="93"/>
        <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6" t="str">
        <f t="shared" si="94"/>
        <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7" spans="1:8" x14ac:dyDescent="0.3">
      <c r="A1537" s="1">
        <f t="shared" si="95"/>
        <v>47002</v>
      </c>
      <c r="B1537" t="str">
        <f t="shared" si="92"/>
        <v/>
      </c>
      <c r="C1537" t="str">
        <f t="shared" si="93"/>
        <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7" t="str">
        <f t="shared" si="94"/>
        <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8" spans="1:8" x14ac:dyDescent="0.3">
      <c r="A1538" s="1">
        <f t="shared" si="95"/>
        <v>47003</v>
      </c>
      <c r="B1538" t="str">
        <f t="shared" ref="B1538:B1601" si="96">IF($D1538="","",IF($A1538=$A1537,"14:00","08:00"))</f>
        <v/>
      </c>
      <c r="C1538" t="str">
        <f t="shared" ref="C1538:C1601" si="97">IF($D1538="","",IF($A1538=$A1537,"17:00","12:00"))</f>
        <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8" t="str">
        <f t="shared" si="94"/>
        <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39" spans="1:8" x14ac:dyDescent="0.3">
      <c r="A1539" s="1">
        <f t="shared" si="95"/>
        <v>47003</v>
      </c>
      <c r="B1539" t="str">
        <f t="shared" si="96"/>
        <v/>
      </c>
      <c r="C1539" t="str">
        <f t="shared" si="97"/>
        <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9" t="str">
        <f t="shared" ref="E1539:E1585" si="98">IF(D1539="","",IF(OR(D1539="Entreprise",D1539="Révisions (Etp)"),0,1))</f>
        <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0" spans="1:8" x14ac:dyDescent="0.3">
      <c r="A1540" s="1">
        <f t="shared" ref="A1540:A1603" si="99">IF(A1539=A1538,A1539+1,A1539)</f>
        <v>47004</v>
      </c>
      <c r="B1540" t="str">
        <f t="shared" si="96"/>
        <v/>
      </c>
      <c r="C1540" t="str">
        <f t="shared" si="97"/>
        <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0" t="str">
        <f t="shared" si="98"/>
        <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1" spans="1:8" x14ac:dyDescent="0.3">
      <c r="A1541" s="1">
        <f t="shared" si="99"/>
        <v>47004</v>
      </c>
      <c r="B1541" t="str">
        <f t="shared" si="96"/>
        <v/>
      </c>
      <c r="C1541" t="str">
        <f t="shared" si="97"/>
        <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1" t="str">
        <f t="shared" si="98"/>
        <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6" spans="1:8" x14ac:dyDescent="0.3">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7" spans="1:8" x14ac:dyDescent="0.3">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8" spans="1:8" x14ac:dyDescent="0.3">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49" spans="1:8" x14ac:dyDescent="0.3">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0" spans="1:8" x14ac:dyDescent="0.3">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1" spans="1:8" x14ac:dyDescent="0.3">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2" spans="1:8" x14ac:dyDescent="0.3">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3" spans="1:8" x14ac:dyDescent="0.3">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4" spans="1:8" x14ac:dyDescent="0.3">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5" spans="1:8" x14ac:dyDescent="0.3">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LG EEEA 3A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LG EEEA 3A</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81"/>
      <c r="C3" s="181"/>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31" zoomScale="80" zoomScaleNormal="80" workbookViewId="0">
      <selection activeCell="D31" sqref="D31"/>
    </sheetView>
  </sheetViews>
  <sheetFormatPr baseColWidth="10" defaultColWidth="11.44140625" defaultRowHeight="14.4" x14ac:dyDescent="0.3"/>
  <cols>
    <col min="1" max="1" width="4.5546875" style="3" customWidth="1"/>
    <col min="2" max="2" width="48.6640625" style="56" customWidth="1"/>
    <col min="3" max="4" width="45.6640625" style="3" customWidth="1"/>
    <col min="5"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customWidth="1"/>
    <col min="13" max="13" width="14.88671875" bestFit="1" customWidth="1"/>
    <col min="14" max="14" width="14.33203125" bestFit="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55"/>
  </cols>
  <sheetData>
    <row r="1" spans="1:22" ht="59.25" customHeight="1" x14ac:dyDescent="0.3">
      <c r="A1" s="261" t="s">
        <v>737</v>
      </c>
      <c r="B1" s="262"/>
      <c r="C1" s="262"/>
      <c r="D1" s="263"/>
      <c r="E1" s="39"/>
      <c r="F1" s="243" t="s">
        <v>4</v>
      </c>
    </row>
    <row r="2" spans="1:22" ht="59.25" customHeight="1" thickBot="1" x14ac:dyDescent="0.35">
      <c r="A2" s="258" t="s">
        <v>731</v>
      </c>
      <c r="B2" s="259"/>
      <c r="C2" s="259"/>
      <c r="D2" s="260"/>
      <c r="E2" s="40"/>
      <c r="F2" s="244"/>
    </row>
    <row r="3" spans="1:22" ht="35.1" customHeight="1" x14ac:dyDescent="0.3">
      <c r="A3" s="245" t="s">
        <v>5</v>
      </c>
      <c r="B3" s="41" t="s">
        <v>6</v>
      </c>
      <c r="C3" s="264" t="s">
        <v>7</v>
      </c>
      <c r="D3" s="265"/>
      <c r="E3" s="42"/>
      <c r="F3" s="43"/>
    </row>
    <row r="4" spans="1:22" ht="35.1" customHeight="1" x14ac:dyDescent="0.3">
      <c r="A4" s="246"/>
      <c r="B4" s="44" t="s">
        <v>8</v>
      </c>
      <c r="C4" s="219" t="s">
        <v>9</v>
      </c>
      <c r="D4" s="220"/>
      <c r="E4" s="45"/>
      <c r="F4" s="46"/>
    </row>
    <row r="5" spans="1:22" ht="35.1" customHeight="1" x14ac:dyDescent="0.3">
      <c r="A5" s="246"/>
      <c r="B5" s="44" t="s">
        <v>10</v>
      </c>
      <c r="C5" s="219" t="s">
        <v>11</v>
      </c>
      <c r="D5" s="220"/>
      <c r="E5" s="45"/>
      <c r="F5" s="46"/>
    </row>
    <row r="6" spans="1:22" ht="35.1" customHeight="1" x14ac:dyDescent="0.3">
      <c r="A6" s="246"/>
      <c r="B6" s="47" t="s">
        <v>12</v>
      </c>
      <c r="C6" s="221">
        <v>13002979600260</v>
      </c>
      <c r="D6" s="222"/>
      <c r="E6" s="48"/>
      <c r="F6" s="49"/>
    </row>
    <row r="7" spans="1:22" ht="35.1" customHeight="1" thickBot="1" x14ac:dyDescent="0.35">
      <c r="A7" s="247"/>
      <c r="B7" s="50" t="s">
        <v>61</v>
      </c>
      <c r="C7" s="223" t="s">
        <v>58</v>
      </c>
      <c r="D7" s="224"/>
      <c r="E7" s="51"/>
      <c r="F7" s="52"/>
    </row>
    <row r="8" spans="1:22" ht="35.1" customHeight="1" x14ac:dyDescent="0.3">
      <c r="A8" s="248" t="s">
        <v>70</v>
      </c>
      <c r="B8" s="53" t="s">
        <v>71</v>
      </c>
      <c r="C8" s="225" t="s">
        <v>92</v>
      </c>
      <c r="D8" s="226"/>
      <c r="E8" s="54"/>
      <c r="F8" s="43" t="s">
        <v>13</v>
      </c>
      <c r="G8" s="55" t="str">
        <f>IF(ISNUMBER(SEARCH("ENSCM",A2)),"ENSCM",IF(ISNUMBER(SEARCH("AGRO",A2)),"AGRO",IF(ISNUMBER(SEARCH("PAUL VALERY",A2)),"UMPV",IF(ISNUMBER(SEARCH("NIMES",A2)),"NIMES",IF(ISNUMBER(SEARCH("PERPIGNAN",A2)),"UPVD",IF(ISNUMBER(SEARCH("MONTPELLIER",A2)),"UM",""))))))</f>
        <v>UPVD</v>
      </c>
      <c r="H8" s="13"/>
    </row>
    <row r="9" spans="1:22" ht="35.1" customHeight="1" x14ac:dyDescent="0.3">
      <c r="A9" s="249"/>
      <c r="B9" s="56" t="s">
        <v>130</v>
      </c>
      <c r="C9" s="252" t="str">
        <f>_xlfn.XLOOKUP(C8,SitesFormations[Site de formation principal],SitesFormations[adresse],"")</f>
        <v>52 AVENUE PAUL ALDUY, 66100 PERPIGNAN</v>
      </c>
      <c r="D9" s="253"/>
      <c r="E9" s="57"/>
      <c r="F9" s="46" t="s">
        <v>146</v>
      </c>
    </row>
    <row r="10" spans="1:22" ht="35.1" customHeight="1" x14ac:dyDescent="0.3">
      <c r="A10" s="250"/>
      <c r="B10" s="58" t="s">
        <v>131</v>
      </c>
      <c r="C10" s="252" t="str">
        <f>_xlfn.XLOOKUP(C8,SitesFormations[Site de formation principal],SitesFormations[UAI],"")</f>
        <v>0660437S</v>
      </c>
      <c r="D10" s="253"/>
      <c r="E10" s="57"/>
      <c r="F10" s="46" t="s">
        <v>146</v>
      </c>
      <c r="G10" s="55" t="str" cm="1">
        <f t="array" ref="G10">IFERROR(_xlfn._xlws.FILTER(SitesFormations[UAI],SitesFormations[Site de formation principal]='Fiche formation'!C8),"")</f>
        <v>0660437S</v>
      </c>
    </row>
    <row r="11" spans="1:22" ht="35.1" customHeight="1" x14ac:dyDescent="0.3">
      <c r="A11" s="250"/>
      <c r="B11" s="60" t="s">
        <v>132</v>
      </c>
      <c r="C11" s="254">
        <v>13002979600013</v>
      </c>
      <c r="D11" s="255"/>
      <c r="E11" s="57"/>
      <c r="F11" s="59"/>
      <c r="G11" s="55"/>
    </row>
    <row r="12" spans="1:22" ht="35.1" customHeight="1" x14ac:dyDescent="0.3">
      <c r="A12" s="250"/>
      <c r="B12" s="61" t="s">
        <v>73</v>
      </c>
      <c r="C12" s="266"/>
      <c r="D12" s="267"/>
      <c r="E12" s="62"/>
      <c r="F12" s="213" t="s">
        <v>22</v>
      </c>
      <c r="G12" s="55"/>
    </row>
    <row r="13" spans="1:22" ht="35.1" customHeight="1" thickBot="1" x14ac:dyDescent="0.35">
      <c r="A13" s="251"/>
      <c r="B13" s="63" t="s">
        <v>72</v>
      </c>
      <c r="C13" s="256"/>
      <c r="D13" s="257"/>
      <c r="E13" s="64"/>
      <c r="F13" s="216"/>
    </row>
    <row r="14" spans="1:22" ht="45" customHeight="1" x14ac:dyDescent="0.3">
      <c r="A14" s="210" t="s">
        <v>190</v>
      </c>
      <c r="B14" s="125" t="s">
        <v>118</v>
      </c>
      <c r="C14" s="225" t="s">
        <v>259</v>
      </c>
      <c r="D14" s="226"/>
      <c r="E14" s="54"/>
      <c r="F14" s="43" t="s">
        <v>158</v>
      </c>
      <c r="G14" s="55"/>
      <c r="V14" s="55" t="str" cm="1">
        <f t="array" ref="V14:V41">IFERROR(_xlfn.UNIQUE(_xlfn._xlws.FILTER(Groupes[Nom court formation],Groupes[Site de formation]=C8)),"")</f>
        <v>DEUST Métiers de la Forme</v>
      </c>
    </row>
    <row r="15" spans="1:22" ht="35.1" customHeight="1" x14ac:dyDescent="0.3">
      <c r="A15" s="211"/>
      <c r="B15" s="67" t="s">
        <v>14</v>
      </c>
      <c r="C15" s="206" t="str">
        <f>_xlfn.XLOOKUP(C14,Formations[Nom court],Formations[Diplôme abrégé],"")</f>
        <v>LG</v>
      </c>
      <c r="D15" s="207"/>
      <c r="E15" s="68"/>
      <c r="F15" s="46" t="s">
        <v>133</v>
      </c>
      <c r="G15" s="55"/>
      <c r="V15" s="55" t="str">
        <v>LG Elec Energ Electri Automatique</v>
      </c>
    </row>
    <row r="16" spans="1:22" ht="35.1" customHeight="1" x14ac:dyDescent="0.3">
      <c r="A16" s="211"/>
      <c r="B16" s="65" t="s">
        <v>60</v>
      </c>
      <c r="C16" s="208" t="str">
        <f>_xlfn.XLOOKUP(C14,Formations[Nom court],Formations[Mention RNCP],"")</f>
        <v>Electronique, énergie électrique, automatique</v>
      </c>
      <c r="D16" s="209"/>
      <c r="E16" s="66"/>
      <c r="F16" s="46" t="s">
        <v>133</v>
      </c>
      <c r="G16" s="55"/>
      <c r="V16" s="55" t="str">
        <v>LG Phy parcours Sc pour l'Ingénieur</v>
      </c>
    </row>
    <row r="17" spans="1:22" ht="35.1" customHeight="1" x14ac:dyDescent="0.3">
      <c r="A17" s="211"/>
      <c r="B17" s="67" t="s">
        <v>15</v>
      </c>
      <c r="C17" s="208" t="str">
        <f>_xlfn.TEXTJOIN(" - ",TRUE,_xlfn.XLOOKUP(C14,Formations[Nom court],Formations[Parcours (CFA)],""))</f>
        <v>Electronique, Energie électrique, Automatique</v>
      </c>
      <c r="D17" s="209"/>
      <c r="E17" s="66"/>
      <c r="F17" s="46" t="s">
        <v>133</v>
      </c>
      <c r="G17" s="55"/>
      <c r="V17" s="55" t="str">
        <v>LP Action collective dévelopt social</v>
      </c>
    </row>
    <row r="18" spans="1:22" ht="35.1" customHeight="1" x14ac:dyDescent="0.3">
      <c r="A18" s="211"/>
      <c r="B18" s="67" t="s">
        <v>16</v>
      </c>
      <c r="C18" s="206" t="str">
        <f>_xlfn.XLOOKUP(C14,Formations[Nom court],Formations[Acronyme formation],"")</f>
        <v>LG EEEA</v>
      </c>
      <c r="D18" s="207"/>
      <c r="E18" s="66"/>
      <c r="F18" s="46" t="s">
        <v>133</v>
      </c>
      <c r="G18" s="55"/>
      <c r="V18" s="55" t="str">
        <v>LP Administrateur Systèmes Réseaux</v>
      </c>
    </row>
    <row r="19" spans="1:22" ht="35.1" customHeight="1" thickBot="1" x14ac:dyDescent="0.35">
      <c r="A19" s="212"/>
      <c r="B19" s="183" t="s">
        <v>17</v>
      </c>
      <c r="C19" s="217" t="str">
        <f>_xlfn.XLOOKUP(C14,Formations[Nom court],Formations[Code RNCP],"")</f>
        <v>38975</v>
      </c>
      <c r="D19" s="218"/>
      <c r="E19" s="184"/>
      <c r="F19" s="69" t="s">
        <v>133</v>
      </c>
      <c r="G19" s="55"/>
      <c r="V19" s="55" t="str">
        <v>LP Accompagnement Insertion Sociale</v>
      </c>
    </row>
    <row r="20" spans="1:22" s="4" customFormat="1" ht="35.1" customHeight="1" thickBot="1" x14ac:dyDescent="0.35">
      <c r="A20" s="204" t="s">
        <v>191</v>
      </c>
      <c r="B20" s="70"/>
      <c r="C20" s="71" t="str">
        <f>_xlfn.TEXTJOIN(" ",TRUE,
C15,
_xlfn.SWITCH(C18,"DNO","1ère année","DE AUDIO","2e année",
_xlfn.SWITCH(C15,"DEUST","1ère année","DSCG","1ère année","MASTER","1ère année","BUT","2e année","DCG","2e année","LG","2e année","LP","2e année","INGE","4e année","")
),
"2026-2027")</f>
        <v>LG 2e année 2026-2027</v>
      </c>
      <c r="D20" s="72" t="str">
        <f>_xlfn.TEXTJOIN(" ",TRUE,
C15,
_xlfn.SWITCH(C18,"DNO","2e année","DE AUDIO","3e année",
_xlfn.SWITCH(C15,"DEUST","2e année","DSCG","2e année","MASTER","2e année","BUT","3e année","DCG","3e année","LG","3e année","LP","3e année","INGE","5e année","")
),
"2027-2028")</f>
        <v>LG 3e année 2027-2028</v>
      </c>
      <c r="E20" s="73"/>
      <c r="F20" s="43"/>
      <c r="V20" s="172" t="str">
        <v>LP Droit immobilier</v>
      </c>
    </row>
    <row r="21" spans="1:22" ht="35.1" customHeight="1" thickBot="1" x14ac:dyDescent="0.35">
      <c r="A21" s="205"/>
      <c r="B21" s="191" t="s">
        <v>193</v>
      </c>
      <c r="C21" s="193">
        <v>5</v>
      </c>
      <c r="D21" s="194">
        <v>5</v>
      </c>
      <c r="E21" s="177"/>
      <c r="F21" s="69" t="s">
        <v>738</v>
      </c>
      <c r="V21" s="55" t="str">
        <v>LP Metiers Adm collectiv territor 66</v>
      </c>
    </row>
    <row r="22" spans="1:22" ht="35.1" customHeight="1" x14ac:dyDescent="0.3">
      <c r="A22" s="201" t="s">
        <v>192</v>
      </c>
      <c r="B22" s="74" t="s">
        <v>75</v>
      </c>
      <c r="C22" s="15" t="s">
        <v>766</v>
      </c>
      <c r="D22" s="16" t="s">
        <v>766</v>
      </c>
      <c r="E22" s="75"/>
      <c r="F22" s="213" t="s">
        <v>99</v>
      </c>
      <c r="V22" s="55" t="str">
        <v>LP Métiers du Journalisme et Presse</v>
      </c>
    </row>
    <row r="23" spans="1:22" s="3" customFormat="1" ht="35.1" customHeight="1" x14ac:dyDescent="0.3">
      <c r="A23" s="202"/>
      <c r="B23" s="74" t="s">
        <v>76</v>
      </c>
      <c r="C23" s="15" t="s">
        <v>767</v>
      </c>
      <c r="D23" s="16" t="s">
        <v>767</v>
      </c>
      <c r="E23" s="75"/>
      <c r="F23" s="214"/>
      <c r="V23" s="103" t="str">
        <v>LP Nutrition du Sujet Âgé</v>
      </c>
    </row>
    <row r="24" spans="1:22" s="3" customFormat="1" ht="35.1" customHeight="1" x14ac:dyDescent="0.3">
      <c r="A24" s="202"/>
      <c r="B24" s="74" t="s">
        <v>77</v>
      </c>
      <c r="C24" s="15" t="s">
        <v>768</v>
      </c>
      <c r="D24" s="16" t="s">
        <v>768</v>
      </c>
      <c r="E24" s="75"/>
      <c r="F24" s="214"/>
      <c r="V24" s="103" t="str">
        <v>LP Tech Froid Energies Renouvelables</v>
      </c>
    </row>
    <row r="25" spans="1:22" s="3" customFormat="1" ht="35.1" customHeight="1" x14ac:dyDescent="0.3">
      <c r="A25" s="202"/>
      <c r="B25" s="74" t="s">
        <v>78</v>
      </c>
      <c r="C25" s="18"/>
      <c r="D25" s="19"/>
      <c r="E25" s="75"/>
      <c r="F25" s="214"/>
      <c r="V25" s="103" t="str">
        <v>M Administration Publique 66</v>
      </c>
    </row>
    <row r="26" spans="1:22" s="3" customFormat="1" ht="35.1" customHeight="1" x14ac:dyDescent="0.3">
      <c r="A26" s="202"/>
      <c r="B26" s="74" t="s">
        <v>79</v>
      </c>
      <c r="C26" s="18"/>
      <c r="D26" s="19"/>
      <c r="E26" s="75"/>
      <c r="F26" s="214"/>
      <c r="V26" s="103" t="str">
        <v>M Archéo préservat°patrimoine maritime</v>
      </c>
    </row>
    <row r="27" spans="1:22" s="3" customFormat="1" ht="35.1" customHeight="1" x14ac:dyDescent="0.3">
      <c r="A27" s="202"/>
      <c r="B27" s="74" t="s">
        <v>80</v>
      </c>
      <c r="C27" s="18"/>
      <c r="D27" s="19"/>
      <c r="E27" s="75"/>
      <c r="F27" s="215"/>
      <c r="V27" s="103" t="str">
        <v>M Biodiversité Développement Durable</v>
      </c>
    </row>
    <row r="28" spans="1:22" s="3" customFormat="1" ht="35.1" customHeight="1" x14ac:dyDescent="0.3">
      <c r="A28" s="202"/>
      <c r="B28" s="74" t="s">
        <v>81</v>
      </c>
      <c r="C28" s="15"/>
      <c r="D28" s="16"/>
      <c r="E28" s="75"/>
      <c r="F28" s="213"/>
      <c r="V28" s="103" t="str">
        <v>M CCS Acteurs Sociétés Territoire</v>
      </c>
    </row>
    <row r="29" spans="1:22" s="3" customFormat="1" ht="35.1" customHeight="1" x14ac:dyDescent="0.3">
      <c r="A29" s="202"/>
      <c r="B29" s="74" t="s">
        <v>82</v>
      </c>
      <c r="C29" s="15"/>
      <c r="D29" s="16"/>
      <c r="E29" s="75"/>
      <c r="F29" s="214"/>
      <c r="V29" s="103" t="str">
        <v>M Chimie 66</v>
      </c>
    </row>
    <row r="30" spans="1:22" s="3" customFormat="1" ht="35.1" customHeight="1" x14ac:dyDescent="0.3">
      <c r="A30" s="202"/>
      <c r="B30" s="74" t="s">
        <v>83</v>
      </c>
      <c r="C30" s="15"/>
      <c r="D30" s="16"/>
      <c r="E30" s="75"/>
      <c r="F30" s="214"/>
      <c r="V30" s="103" t="str">
        <v>M Calcul Haute Performance Simulation</v>
      </c>
    </row>
    <row r="31" spans="1:22" s="3" customFormat="1" ht="35.1" customHeight="1" x14ac:dyDescent="0.3">
      <c r="A31" s="202"/>
      <c r="B31" s="74" t="s">
        <v>84</v>
      </c>
      <c r="C31" s="15"/>
      <c r="D31" s="16"/>
      <c r="E31" s="75"/>
      <c r="F31" s="214"/>
      <c r="V31" s="103" t="str">
        <v>M Droit des affaires 66</v>
      </c>
    </row>
    <row r="32" spans="1:22" s="3" customFormat="1" ht="35.1" customHeight="1" x14ac:dyDescent="0.3">
      <c r="A32" s="202"/>
      <c r="B32" s="74" t="s">
        <v>85</v>
      </c>
      <c r="C32" s="15"/>
      <c r="D32" s="16"/>
      <c r="E32" s="75"/>
      <c r="F32" s="214"/>
      <c r="V32" s="103" t="str">
        <v>M Energie Electrique Automatique 66</v>
      </c>
    </row>
    <row r="33" spans="1:22" s="3" customFormat="1" ht="35.1" customHeight="1" thickBot="1" x14ac:dyDescent="0.35">
      <c r="A33" s="203"/>
      <c r="B33" s="74" t="s">
        <v>86</v>
      </c>
      <c r="C33" s="15"/>
      <c r="D33" s="20"/>
      <c r="E33" s="75"/>
      <c r="F33" s="216"/>
      <c r="V33" s="103" t="str">
        <v>M Métiers du patrimoine</v>
      </c>
    </row>
    <row r="34" spans="1:22" s="3" customFormat="1" ht="35.1" customHeight="1" thickBot="1" x14ac:dyDescent="0.35">
      <c r="A34" s="230" t="s">
        <v>18</v>
      </c>
      <c r="B34" s="76" t="s">
        <v>69</v>
      </c>
      <c r="C34" s="237">
        <f>IF(_xlfn.MINIFS(Import!A:A,Import!D:D,"Rentrée")=DATE(1900,1,0),"",_xlfn.MINIFS(Import!A:A,Import!D:D,"Rentrée"))</f>
        <v>46265</v>
      </c>
      <c r="D34" s="238"/>
      <c r="E34" s="77"/>
      <c r="F34" s="43" t="s">
        <v>87</v>
      </c>
      <c r="H34" s="78" t="s">
        <v>23</v>
      </c>
      <c r="I34" s="227" t="str">
        <f>C36</f>
        <v>LG 2e année 2026-2027</v>
      </c>
      <c r="J34" s="228"/>
      <c r="K34" s="229"/>
      <c r="L34" s="227" t="str">
        <f>D36</f>
        <v>LG 3e année 2027-2028</v>
      </c>
      <c r="M34" s="228"/>
      <c r="N34" s="229"/>
      <c r="O34" s="227"/>
      <c r="P34" s="228"/>
      <c r="Q34" s="229"/>
      <c r="R34" s="227" t="s">
        <v>57</v>
      </c>
      <c r="S34" s="228"/>
      <c r="T34" s="229"/>
      <c r="V34" s="103" t="str">
        <v>M Histoire de l'Art et patrimoine</v>
      </c>
    </row>
    <row r="35" spans="1:22" s="3" customFormat="1" ht="35.1" customHeight="1" thickBot="1" x14ac:dyDescent="0.35">
      <c r="A35" s="231"/>
      <c r="B35" s="79" t="s">
        <v>56</v>
      </c>
      <c r="C35" s="239">
        <f>IF(_xlfn.MAXIFS(Import!A:A,Import!D:D,"Examens")=DATE(1900,1,0),"",_xlfn.MAXIFS(Import!A:A,Import!D:D,"Examens"))</f>
        <v>46996</v>
      </c>
      <c r="D35" s="240"/>
      <c r="E35" s="80"/>
      <c r="F35" s="52" t="s">
        <v>87</v>
      </c>
      <c r="H35" s="81"/>
      <c r="I35" s="82" t="s">
        <v>24</v>
      </c>
      <c r="J35" s="83" t="s">
        <v>25</v>
      </c>
      <c r="K35" s="84" t="s">
        <v>26</v>
      </c>
      <c r="L35" s="82" t="s">
        <v>24</v>
      </c>
      <c r="M35" s="83" t="s">
        <v>25</v>
      </c>
      <c r="N35" s="84" t="s">
        <v>26</v>
      </c>
      <c r="O35" s="82" t="s">
        <v>24</v>
      </c>
      <c r="P35" s="83" t="s">
        <v>25</v>
      </c>
      <c r="Q35" s="84" t="s">
        <v>26</v>
      </c>
      <c r="R35" s="82" t="s">
        <v>24</v>
      </c>
      <c r="S35" s="83" t="s">
        <v>25</v>
      </c>
      <c r="T35" s="84" t="s">
        <v>26</v>
      </c>
      <c r="V35" s="103" t="str">
        <v>M Interprétation Valo. Environnements</v>
      </c>
    </row>
    <row r="36" spans="1:22" s="4" customFormat="1" ht="35.1" customHeight="1" x14ac:dyDescent="0.3">
      <c r="A36" s="231"/>
      <c r="B36" s="76"/>
      <c r="C36" s="85" t="str">
        <f>C20</f>
        <v>LG 2e année 2026-2027</v>
      </c>
      <c r="D36" s="86" t="str">
        <f>D20</f>
        <v>LG 3e année 2027-2028</v>
      </c>
      <c r="E36" s="87"/>
      <c r="F36" s="43"/>
      <c r="H36" s="88" t="s">
        <v>27</v>
      </c>
      <c r="I36" s="89">
        <f>COUNTIF(Import!$D$2:$D$793,"Centre")/2 + COUNTIF(Import!$D$2:$D$793,"Rentrée")/2</f>
        <v>126</v>
      </c>
      <c r="J36" s="89">
        <f>I36*7</f>
        <v>882</v>
      </c>
      <c r="K36" s="89"/>
      <c r="L36" s="89">
        <f>COUNTIF(Import!$D$794:$D$1647,"Centre")/2</f>
        <v>114</v>
      </c>
      <c r="M36" s="89">
        <f>L36*7</f>
        <v>798</v>
      </c>
      <c r="N36" s="89"/>
      <c r="O36" s="89"/>
      <c r="P36" s="89"/>
      <c r="Q36" s="89"/>
      <c r="R36" s="90">
        <f>I36+L36+O36</f>
        <v>240</v>
      </c>
      <c r="S36" s="90">
        <f>J36+M36+P36</f>
        <v>1680</v>
      </c>
      <c r="T36" s="91"/>
      <c r="V36" s="172" t="str">
        <v>M JusticeProcèsProcédures Contentieux</v>
      </c>
    </row>
    <row r="37" spans="1:22" s="3" customFormat="1" ht="35.1" customHeight="1" x14ac:dyDescent="0.3">
      <c r="A37" s="231"/>
      <c r="B37" s="65" t="s">
        <v>62</v>
      </c>
      <c r="C37" s="7">
        <v>492</v>
      </c>
      <c r="D37" s="10">
        <v>552.5</v>
      </c>
      <c r="E37" s="94"/>
      <c r="F37" s="46"/>
      <c r="H37" s="95" t="s">
        <v>28</v>
      </c>
      <c r="I37" s="96">
        <f>COUNTIF(Import!$D$2:$D$793,"Examens")/2</f>
        <v>1</v>
      </c>
      <c r="J37" s="96">
        <f>I37*7</f>
        <v>7</v>
      </c>
      <c r="K37" s="96"/>
      <c r="L37" s="96">
        <f>COUNTIF(Import!$D$794:$D$1647,"Examens")/2</f>
        <v>2</v>
      </c>
      <c r="M37" s="96">
        <f>L37*7</f>
        <v>14</v>
      </c>
      <c r="N37" s="96"/>
      <c r="O37" s="96"/>
      <c r="P37" s="96"/>
      <c r="Q37" s="96"/>
      <c r="R37" s="97">
        <f t="shared" ref="R37:R42" si="0">I37+L37+O37</f>
        <v>3</v>
      </c>
      <c r="S37" s="97">
        <f t="shared" ref="S37:S42" si="1">J37+M37+P37</f>
        <v>21</v>
      </c>
      <c r="T37" s="98"/>
      <c r="V37" s="103" t="str">
        <v>M Energie Matériaux Procédés Solaires</v>
      </c>
    </row>
    <row r="38" spans="1:22" s="3" customFormat="1" ht="35.1" customHeight="1" thickBot="1" x14ac:dyDescent="0.35">
      <c r="A38" s="231"/>
      <c r="B38" s="65" t="s">
        <v>63</v>
      </c>
      <c r="C38" s="92">
        <f>(C41*35)-C37</f>
        <v>397</v>
      </c>
      <c r="D38" s="93">
        <f>(D41*35)-D37</f>
        <v>259.5</v>
      </c>
      <c r="E38" s="94"/>
      <c r="F38" s="46" t="s">
        <v>160</v>
      </c>
      <c r="G38" s="192" t="s">
        <v>739</v>
      </c>
      <c r="H38" s="99" t="s">
        <v>134</v>
      </c>
      <c r="I38" s="100">
        <f>COUNTIF(Import!$D$2:$D$793,"Révisions (Ctr)")/2</f>
        <v>0</v>
      </c>
      <c r="J38" s="100">
        <f>I38*7</f>
        <v>0</v>
      </c>
      <c r="K38" s="100"/>
      <c r="L38" s="100">
        <f>COUNTIF(Import!$D$794:$D$1647,"Révisions (Ctr)")/2</f>
        <v>0</v>
      </c>
      <c r="M38" s="100">
        <f>L38*7</f>
        <v>0</v>
      </c>
      <c r="N38" s="100"/>
      <c r="O38" s="100"/>
      <c r="P38" s="100"/>
      <c r="Q38" s="100"/>
      <c r="R38" s="101">
        <f t="shared" si="0"/>
        <v>0</v>
      </c>
      <c r="S38" s="101">
        <f t="shared" si="1"/>
        <v>0</v>
      </c>
      <c r="T38" s="102"/>
      <c r="V38" s="103" t="str">
        <v>M Sociologie 66</v>
      </c>
    </row>
    <row r="39" spans="1:22" s="3" customFormat="1" ht="35.1" customHeight="1" thickBot="1" x14ac:dyDescent="0.35">
      <c r="A39" s="231"/>
      <c r="B39" s="65" t="s">
        <v>64</v>
      </c>
      <c r="C39" s="92">
        <f>C37+C38</f>
        <v>889</v>
      </c>
      <c r="D39" s="93">
        <f t="shared" ref="D39" si="2">D37+D38</f>
        <v>812</v>
      </c>
      <c r="E39" s="94"/>
      <c r="F39" s="46" t="s">
        <v>161</v>
      </c>
      <c r="G39" s="103"/>
      <c r="H39" s="104" t="s">
        <v>29</v>
      </c>
      <c r="I39" s="105">
        <f>IF($G$38="compté dans le temps de formation",SUM(I36:I38),SUM(I36:I37))</f>
        <v>127</v>
      </c>
      <c r="J39" s="106">
        <f>IF($G$38="compté dans le temps de formation",SUM(J36:J38),SUM(J36:J37))</f>
        <v>889</v>
      </c>
      <c r="K39" s="107">
        <f>IFERROR(J39/(J39+J42),"")</f>
        <v>0.49803921568627452</v>
      </c>
      <c r="L39" s="105">
        <f t="shared" ref="L39:M39" si="3">IF($G$38="compté dans le temps de formation",SUM(L36:L38),SUM(L36:L37))</f>
        <v>116</v>
      </c>
      <c r="M39" s="106">
        <f t="shared" si="3"/>
        <v>812</v>
      </c>
      <c r="N39" s="107">
        <f>IFERROR(M39/(M39+M42),"")</f>
        <v>0.46215139442231074</v>
      </c>
      <c r="O39" s="105"/>
      <c r="P39" s="106"/>
      <c r="Q39" s="107"/>
      <c r="R39" s="105">
        <f t="shared" si="0"/>
        <v>243</v>
      </c>
      <c r="S39" s="106">
        <f t="shared" si="1"/>
        <v>1701</v>
      </c>
      <c r="T39" s="107">
        <f>IFERROR(S39/(S39+S42),"")</f>
        <v>0.48023715415019763</v>
      </c>
      <c r="V39" s="103" t="str">
        <v>M Archéologie</v>
      </c>
    </row>
    <row r="40" spans="1:22" s="3" customFormat="1" ht="35.1" customHeight="1" x14ac:dyDescent="0.3">
      <c r="A40" s="231"/>
      <c r="B40" s="67" t="s">
        <v>19</v>
      </c>
      <c r="C40" s="92">
        <f>I39</f>
        <v>127</v>
      </c>
      <c r="D40" s="93">
        <f>L39</f>
        <v>116</v>
      </c>
      <c r="E40" s="94"/>
      <c r="F40" s="46" t="s">
        <v>87</v>
      </c>
      <c r="H40" s="108" t="s">
        <v>135</v>
      </c>
      <c r="I40" s="109">
        <f>COUNTIF(Import!$D$2:$D$793,"Révisions (Etp)")/2</f>
        <v>0</v>
      </c>
      <c r="J40" s="110">
        <f>I40*7</f>
        <v>0</v>
      </c>
      <c r="K40" s="111"/>
      <c r="L40" s="109">
        <f>COUNTIF(Import!$D$794:$D$1647,"Révisions (Etp)")/2</f>
        <v>0</v>
      </c>
      <c r="M40" s="110">
        <f>L40*7</f>
        <v>0</v>
      </c>
      <c r="N40" s="111"/>
      <c r="O40" s="109"/>
      <c r="P40" s="110"/>
      <c r="Q40" s="111"/>
      <c r="R40" s="112">
        <f t="shared" si="0"/>
        <v>0</v>
      </c>
      <c r="S40" s="113">
        <f t="shared" si="1"/>
        <v>0</v>
      </c>
      <c r="T40" s="114"/>
      <c r="V40" s="103" t="str">
        <v>M Science de la Mer</v>
      </c>
    </row>
    <row r="41" spans="1:22" s="3" customFormat="1" ht="35.1" customHeight="1" thickBot="1" x14ac:dyDescent="0.35">
      <c r="A41" s="231"/>
      <c r="B41" s="67" t="s">
        <v>65</v>
      </c>
      <c r="C41" s="92">
        <f>C40/5</f>
        <v>25.4</v>
      </c>
      <c r="D41" s="93">
        <f>D40/5</f>
        <v>23.2</v>
      </c>
      <c r="E41" s="94"/>
      <c r="F41" s="46" t="s">
        <v>87</v>
      </c>
      <c r="H41" s="115" t="s">
        <v>30</v>
      </c>
      <c r="I41" s="116">
        <f>COUNTIF(Import!$D$2:$D$793,"Entreprise")/2</f>
        <v>128</v>
      </c>
      <c r="J41" s="117">
        <f>I41*7</f>
        <v>896</v>
      </c>
      <c r="K41" s="118"/>
      <c r="L41" s="116">
        <f>COUNTIF(Import!$D$794:$D$1647,"Entreprise")/2</f>
        <v>135</v>
      </c>
      <c r="M41" s="117">
        <f>L41*7</f>
        <v>945</v>
      </c>
      <c r="N41" s="118"/>
      <c r="O41" s="116"/>
      <c r="P41" s="117"/>
      <c r="Q41" s="119"/>
      <c r="R41" s="120">
        <f t="shared" si="0"/>
        <v>263</v>
      </c>
      <c r="S41" s="121">
        <f t="shared" si="1"/>
        <v>1841</v>
      </c>
      <c r="T41" s="122"/>
      <c r="V41" s="103" t="str">
        <v>M Urbanisme Habitat</v>
      </c>
    </row>
    <row r="42" spans="1:22" s="3" customFormat="1" ht="35.1" customHeight="1" thickBot="1" x14ac:dyDescent="0.35">
      <c r="A42" s="231"/>
      <c r="B42" s="123" t="s">
        <v>59</v>
      </c>
      <c r="C42" s="241">
        <f>C39+D39+E39</f>
        <v>1701</v>
      </c>
      <c r="D42" s="242"/>
      <c r="E42" s="124"/>
      <c r="F42" s="49" t="s">
        <v>87</v>
      </c>
      <c r="H42" s="104" t="s">
        <v>31</v>
      </c>
      <c r="I42" s="105">
        <f>SUM(I40:I41)</f>
        <v>128</v>
      </c>
      <c r="J42" s="106">
        <f>SUM(J40:J41)</f>
        <v>896</v>
      </c>
      <c r="K42" s="107">
        <f>IFERROR(J42/(J42+J39),"")</f>
        <v>0.50196078431372548</v>
      </c>
      <c r="L42" s="105">
        <f t="shared" ref="L42:M42" si="4">SUM(L40:L41)</f>
        <v>135</v>
      </c>
      <c r="M42" s="106">
        <f t="shared" si="4"/>
        <v>945</v>
      </c>
      <c r="N42" s="107">
        <f>IFERROR(M42/(M42+M39),"")</f>
        <v>0.53784860557768921</v>
      </c>
      <c r="O42" s="105"/>
      <c r="P42" s="106"/>
      <c r="Q42" s="107"/>
      <c r="R42" s="105">
        <f t="shared" si="0"/>
        <v>263</v>
      </c>
      <c r="S42" s="106">
        <f t="shared" si="1"/>
        <v>1841</v>
      </c>
      <c r="T42" s="107">
        <f>IFERROR(S42/(S42+S39),"")</f>
        <v>0.51976284584980237</v>
      </c>
      <c r="V42" s="103"/>
    </row>
    <row r="43" spans="1:22" s="3" customFormat="1" ht="35.1" customHeight="1" x14ac:dyDescent="0.3">
      <c r="A43" s="231"/>
      <c r="B43" s="125" t="s">
        <v>66</v>
      </c>
      <c r="C43" s="185" t="s">
        <v>769</v>
      </c>
      <c r="D43" s="186" t="s">
        <v>769</v>
      </c>
      <c r="E43" s="54"/>
      <c r="F43" s="43" t="s">
        <v>13</v>
      </c>
      <c r="H43"/>
      <c r="V43" s="103"/>
    </row>
    <row r="44" spans="1:22" s="3" customFormat="1" ht="35.1" customHeight="1" x14ac:dyDescent="0.3">
      <c r="A44" s="231"/>
      <c r="B44" s="126" t="s">
        <v>100</v>
      </c>
      <c r="C44" s="7"/>
      <c r="D44" s="10"/>
      <c r="E44" s="94"/>
      <c r="F44" s="173" t="s">
        <v>159</v>
      </c>
      <c r="G44" s="127"/>
      <c r="H44" s="127"/>
      <c r="I44" s="127" t="b">
        <f>OR(E43="Distanciel",E43="Mixte")</f>
        <v>0</v>
      </c>
      <c r="V44" s="103"/>
    </row>
    <row r="45" spans="1:22" s="3" customFormat="1" ht="35.1" customHeight="1" x14ac:dyDescent="0.3">
      <c r="A45" s="231"/>
      <c r="B45" s="128" t="s">
        <v>20</v>
      </c>
      <c r="C45" s="233" t="s">
        <v>770</v>
      </c>
      <c r="D45" s="234"/>
      <c r="E45" s="66"/>
      <c r="F45" s="46" t="s">
        <v>13</v>
      </c>
      <c r="H45"/>
      <c r="V45" s="103"/>
    </row>
    <row r="46" spans="1:22" s="56" customFormat="1" ht="35.1" customHeight="1" x14ac:dyDescent="0.3">
      <c r="A46" s="231"/>
      <c r="B46" s="67" t="s">
        <v>21</v>
      </c>
      <c r="C46" s="233" t="s">
        <v>771</v>
      </c>
      <c r="D46" s="234"/>
      <c r="E46" s="66"/>
      <c r="F46" s="46" t="s">
        <v>13</v>
      </c>
      <c r="H46"/>
      <c r="V46" s="127"/>
    </row>
    <row r="47" spans="1:22" s="56" customFormat="1" ht="35.1" customHeight="1" x14ac:dyDescent="0.3">
      <c r="A47" s="231"/>
      <c r="B47" s="65" t="s">
        <v>67</v>
      </c>
      <c r="C47" s="233" t="s">
        <v>772</v>
      </c>
      <c r="D47" s="234"/>
      <c r="E47" s="66"/>
      <c r="F47" s="46" t="s">
        <v>13</v>
      </c>
      <c r="H47"/>
      <c r="V47" s="127"/>
    </row>
    <row r="48" spans="1:22" s="56" customFormat="1" ht="35.1" customHeight="1" x14ac:dyDescent="0.3">
      <c r="A48" s="231"/>
      <c r="B48" s="65" t="s">
        <v>74</v>
      </c>
      <c r="C48" s="233"/>
      <c r="D48" s="234"/>
      <c r="E48" s="66"/>
      <c r="F48" s="46"/>
      <c r="G48" s="127"/>
      <c r="H48"/>
      <c r="V48" s="127"/>
    </row>
    <row r="49" spans="1:6" ht="35.1" customHeight="1" thickBot="1" x14ac:dyDescent="0.35">
      <c r="A49" s="232"/>
      <c r="B49" s="79" t="s">
        <v>68</v>
      </c>
      <c r="C49" s="235" t="s">
        <v>772</v>
      </c>
      <c r="D49" s="236"/>
      <c r="E49" s="129"/>
      <c r="F49" s="52" t="s">
        <v>13</v>
      </c>
    </row>
  </sheetData>
  <sheetProtection algorithmName="SHA-512" hashValue="GKdLYKvayLqe8FK51G2CZW3PWCFU+aSqFKoanT/yxZ12hh4f4tROdTmPNXXW0kVjDvIKqx0nBVHCYNmaV3aR9g==" saltValue="G3NJCnemucSx0J8xFEKCKA=="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R34:T34"/>
    <mergeCell ref="O34:Q34"/>
    <mergeCell ref="A34:A49"/>
    <mergeCell ref="C45:D45"/>
    <mergeCell ref="C46:D46"/>
    <mergeCell ref="C47:D47"/>
    <mergeCell ref="C48:D48"/>
    <mergeCell ref="C49:D49"/>
    <mergeCell ref="C34:D34"/>
    <mergeCell ref="C35:D35"/>
    <mergeCell ref="C42:D42"/>
    <mergeCell ref="I34:K34"/>
    <mergeCell ref="L34:N34"/>
    <mergeCell ref="F22:F27"/>
    <mergeCell ref="F28:F33"/>
    <mergeCell ref="C19:D19"/>
    <mergeCell ref="C16:D16"/>
    <mergeCell ref="C5:D5"/>
    <mergeCell ref="C6:D6"/>
    <mergeCell ref="C7:D7"/>
    <mergeCell ref="C14:D14"/>
    <mergeCell ref="C15:D15"/>
    <mergeCell ref="A22:A33"/>
    <mergeCell ref="A20:A21"/>
    <mergeCell ref="C18:D18"/>
    <mergeCell ref="C17:D17"/>
    <mergeCell ref="A14:A19"/>
  </mergeCells>
  <phoneticPr fontId="24"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7D5F2C5E-53FD-484B-899D-7D988124DFE5}">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A97863CD-2115-46DF-A55C-610F833DA1B5}">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workbookViewId="0">
      <selection activeCell="U3" sqref="U3"/>
    </sheetView>
  </sheetViews>
  <sheetFormatPr baseColWidth="10" defaultRowHeight="14.4" x14ac:dyDescent="0.3"/>
  <cols>
    <col min="5" max="5" width="17.6640625" style="178" bestFit="1" customWidth="1"/>
    <col min="10" max="10" width="17.6640625" style="178" bestFit="1" customWidth="1"/>
  </cols>
  <sheetData>
    <row r="1" spans="1:88" s="179" customFormat="1" ht="156" x14ac:dyDescent="0.3">
      <c r="B1" s="196" t="s">
        <v>6</v>
      </c>
      <c r="C1" s="196" t="s">
        <v>8</v>
      </c>
      <c r="D1" s="196" t="s">
        <v>10</v>
      </c>
      <c r="E1" s="196" t="s">
        <v>12</v>
      </c>
      <c r="F1" s="196" t="s">
        <v>61</v>
      </c>
      <c r="G1" s="180" t="s">
        <v>71</v>
      </c>
      <c r="H1" s="197" t="s">
        <v>130</v>
      </c>
      <c r="I1" s="180" t="s">
        <v>131</v>
      </c>
      <c r="J1" s="180" t="s">
        <v>132</v>
      </c>
      <c r="K1" s="180" t="s">
        <v>73</v>
      </c>
      <c r="L1" s="180" t="s">
        <v>72</v>
      </c>
      <c r="M1" s="180" t="s">
        <v>14</v>
      </c>
      <c r="N1" s="180" t="s">
        <v>60</v>
      </c>
      <c r="O1" s="180" t="s">
        <v>15</v>
      </c>
      <c r="P1" s="180" t="s">
        <v>16</v>
      </c>
      <c r="Q1" s="180" t="s">
        <v>118</v>
      </c>
      <c r="R1" s="180" t="s">
        <v>17</v>
      </c>
      <c r="S1" s="180" t="s">
        <v>763</v>
      </c>
      <c r="T1" s="180" t="s">
        <v>764</v>
      </c>
      <c r="U1" s="180" t="s">
        <v>765</v>
      </c>
      <c r="V1" s="180"/>
      <c r="W1" s="180" t="s">
        <v>744</v>
      </c>
      <c r="X1" s="180" t="s">
        <v>745</v>
      </c>
      <c r="Y1" s="180" t="s">
        <v>746</v>
      </c>
      <c r="Z1" s="180" t="s">
        <v>747</v>
      </c>
      <c r="AA1" s="180" t="s">
        <v>748</v>
      </c>
      <c r="AB1" s="180" t="s">
        <v>749</v>
      </c>
      <c r="AC1" s="180" t="s">
        <v>750</v>
      </c>
      <c r="AD1" s="180" t="s">
        <v>751</v>
      </c>
      <c r="AE1" s="180" t="s">
        <v>752</v>
      </c>
      <c r="AF1" s="180" t="s">
        <v>753</v>
      </c>
      <c r="AG1" s="180" t="s">
        <v>754</v>
      </c>
      <c r="AH1" s="180" t="s">
        <v>755</v>
      </c>
      <c r="AI1" s="180" t="s">
        <v>231</v>
      </c>
      <c r="AJ1" s="180" t="s">
        <v>230</v>
      </c>
      <c r="AK1" s="180" t="s">
        <v>229</v>
      </c>
      <c r="AL1" s="180" t="s">
        <v>228</v>
      </c>
      <c r="AM1" s="180" t="s">
        <v>227</v>
      </c>
      <c r="AN1" s="180" t="s">
        <v>226</v>
      </c>
      <c r="AO1" s="180" t="s">
        <v>225</v>
      </c>
      <c r="AP1" s="180" t="s">
        <v>224</v>
      </c>
      <c r="AQ1" s="180" t="s">
        <v>223</v>
      </c>
      <c r="AR1" s="180" t="s">
        <v>222</v>
      </c>
      <c r="AS1" s="180" t="s">
        <v>221</v>
      </c>
      <c r="AT1" s="180" t="s">
        <v>220</v>
      </c>
      <c r="AU1" s="180" t="s">
        <v>219</v>
      </c>
      <c r="AV1" s="180" t="s">
        <v>218</v>
      </c>
      <c r="AW1" s="180" t="s">
        <v>217</v>
      </c>
      <c r="AX1" s="180" t="s">
        <v>216</v>
      </c>
      <c r="AY1" s="180" t="s">
        <v>215</v>
      </c>
      <c r="AZ1" s="180" t="s">
        <v>214</v>
      </c>
      <c r="BA1" s="180" t="s">
        <v>213</v>
      </c>
      <c r="BB1" s="180" t="s">
        <v>212</v>
      </c>
      <c r="BC1" s="180" t="s">
        <v>211</v>
      </c>
      <c r="BD1" s="180" t="s">
        <v>210</v>
      </c>
      <c r="BE1" s="180" t="s">
        <v>209</v>
      </c>
      <c r="BF1" s="180" t="s">
        <v>208</v>
      </c>
      <c r="BG1" s="180" t="s">
        <v>69</v>
      </c>
      <c r="BH1" s="180" t="s">
        <v>56</v>
      </c>
      <c r="BI1" s="180"/>
      <c r="BJ1" s="180" t="s">
        <v>756</v>
      </c>
      <c r="BK1" s="180" t="s">
        <v>207</v>
      </c>
      <c r="BL1" s="180" t="s">
        <v>206</v>
      </c>
      <c r="BM1" s="180" t="s">
        <v>757</v>
      </c>
      <c r="BN1" s="180" t="s">
        <v>205</v>
      </c>
      <c r="BO1" s="180" t="s">
        <v>204</v>
      </c>
      <c r="BP1" s="180" t="s">
        <v>758</v>
      </c>
      <c r="BQ1" s="180" t="s">
        <v>203</v>
      </c>
      <c r="BR1" s="180" t="s">
        <v>202</v>
      </c>
      <c r="BS1" s="180" t="s">
        <v>759</v>
      </c>
      <c r="BT1" s="180" t="s">
        <v>201</v>
      </c>
      <c r="BU1" s="180" t="s">
        <v>200</v>
      </c>
      <c r="BV1" s="180" t="s">
        <v>760</v>
      </c>
      <c r="BW1" s="180" t="s">
        <v>199</v>
      </c>
      <c r="BX1" s="180" t="s">
        <v>198</v>
      </c>
      <c r="BY1" s="180" t="s">
        <v>59</v>
      </c>
      <c r="BZ1" s="180" t="s">
        <v>761</v>
      </c>
      <c r="CA1" s="180" t="s">
        <v>197</v>
      </c>
      <c r="CB1" s="180" t="s">
        <v>196</v>
      </c>
      <c r="CC1" s="180" t="s">
        <v>762</v>
      </c>
      <c r="CD1" s="180" t="s">
        <v>195</v>
      </c>
      <c r="CE1" s="180" t="s">
        <v>194</v>
      </c>
      <c r="CF1" s="180" t="s">
        <v>20</v>
      </c>
      <c r="CG1" s="180" t="s">
        <v>21</v>
      </c>
      <c r="CH1" s="180" t="s">
        <v>67</v>
      </c>
      <c r="CI1" s="180" t="s">
        <v>74</v>
      </c>
      <c r="CJ1" s="180" t="s">
        <v>68</v>
      </c>
    </row>
    <row r="2" spans="1:88" x14ac:dyDescent="0.3">
      <c r="A2" t="str">
        <f>'Fiche formation'!C18</f>
        <v>LG EEEA</v>
      </c>
      <c r="B2" t="str">
        <f>'Fiche formation'!C3</f>
        <v>CFA ENSUP-LR</v>
      </c>
      <c r="C2" t="str">
        <f>'Fiche formation'!C4</f>
        <v>99 Avenue d’Occitanie - CS 79235, 34 197 Montpellier cedex 5</v>
      </c>
      <c r="D2" t="str">
        <f>'Fiche formation'!C5</f>
        <v>0342338G</v>
      </c>
      <c r="E2" s="178">
        <f>'Fiche formation'!C6</f>
        <v>13002979600260</v>
      </c>
      <c r="F2" t="str">
        <f>'Fiche formation'!C7</f>
        <v>https://support.ensuplr.fr/hc/fr/requests/new</v>
      </c>
      <c r="G2" t="str">
        <f>'Fiche formation'!C8</f>
        <v>UPVD</v>
      </c>
      <c r="H2" t="str">
        <f>'Fiche formation'!C9</f>
        <v>52 AVENUE PAUL ALDUY, 66100 PERPIGNAN</v>
      </c>
      <c r="I2" t="str">
        <f>'Fiche formation'!C10</f>
        <v>0660437S</v>
      </c>
      <c r="J2" s="178">
        <f>'Fiche formation'!C11</f>
        <v>13002979600013</v>
      </c>
      <c r="K2">
        <f>'Fiche formation'!C12</f>
        <v>0</v>
      </c>
      <c r="L2">
        <f>'Fiche formation'!C13</f>
        <v>0</v>
      </c>
      <c r="M2" t="str">
        <f>'Fiche formation'!C15</f>
        <v>LG</v>
      </c>
      <c r="N2" t="str">
        <f>'Fiche formation'!C16</f>
        <v>Electronique, énergie électrique, automatique</v>
      </c>
      <c r="O2" t="str">
        <f>'Fiche formation'!C17</f>
        <v>Electronique, Energie électrique, Automatique</v>
      </c>
      <c r="P2" t="str">
        <f>'Fiche formation'!C18</f>
        <v>LG EEEA</v>
      </c>
      <c r="Q2" t="str">
        <f>'Fiche formation'!C14</f>
        <v>LG Elec Energ Electri Automatique</v>
      </c>
      <c r="R2" t="str">
        <f>'Fiche formation'!C19</f>
        <v>38975</v>
      </c>
      <c r="S2">
        <f>IF(ISNUMBER(SEARCH("*1ère année",'Fiche formation'!$C$20)),'Fiche formation'!$C21,0)</f>
        <v>0</v>
      </c>
      <c r="T2">
        <f>IF(ISNUMBER(SEARCH("*2e année",'Fiche formation'!$C$20)),'Fiche formation'!$C21,
IF(ISNUMBER(SEARCH("*4e année",'Fiche formation'!$C$20)),'Fiche formation'!$C21,
IF(ISNUMBER(SEARCH("*2e année",'Fiche formation'!$D$20)),'Fiche formation'!$D21,0)))</f>
        <v>5</v>
      </c>
      <c r="U2">
        <f>IF(ISNUMBER(SEARCH("*3e année",'Fiche formation'!$D$20)),'Fiche formation'!$D21,
IF(ISNUMBER(SEARCH("*5e année",'Fiche formation'!$D$20)),'Fiche formation'!$D21,0))</f>
        <v>5</v>
      </c>
      <c r="V2" t="str">
        <f>'Fiche formation'!C20</f>
        <v>LG 2e année 2026-2027</v>
      </c>
      <c r="W2">
        <f>IF(ISNUMBER(SEARCH("*1ère année",'Fiche formation'!$C$20)),'Fiche formation'!$C22,0)</f>
        <v>0</v>
      </c>
      <c r="X2">
        <f>IF(ISNUMBER(SEARCH("*1ère année",'Fiche formation'!$C$20)),'Fiche formation'!$C23,0)</f>
        <v>0</v>
      </c>
      <c r="Y2">
        <f>IF(ISNUMBER(SEARCH("*1ère année",'Fiche formation'!$C$20)),'Fiche formation'!$C24,0)</f>
        <v>0</v>
      </c>
      <c r="Z2">
        <f>IF(ISNUMBER(SEARCH("*1ère année",'Fiche formation'!$C$20)),'Fiche formation'!$C25,0)</f>
        <v>0</v>
      </c>
      <c r="AA2">
        <f>IF(ISNUMBER(SEARCH("*1ère année",'Fiche formation'!$C$20)),'Fiche formation'!$C26,0)</f>
        <v>0</v>
      </c>
      <c r="AB2">
        <f>IF(ISNUMBER(SEARCH("*1ère année",'Fiche formation'!$C$20)),'Fiche formation'!$C27,0)</f>
        <v>0</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Thierry</v>
      </c>
      <c r="AJ2" t="str">
        <f>IF(ISNUMBER(SEARCH("*2e année",'Fiche formation'!$C$20)),'Fiche formation'!$C23,
IF(ISNUMBER(SEARCH("*4e année",'Fiche formation'!$C$20)),'Fiche formation'!$C23,
IF(ISNUMBER(SEARCH("*2e année",'Fiche formation'!$D$20)),'Fiche formation'!$D23,0)))</f>
        <v>TALBERT</v>
      </c>
      <c r="AK2" t="str">
        <f>IF(ISNUMBER(SEARCH("*2e année",'Fiche formation'!$C$20)),'Fiche formation'!$C24,
IF(ISNUMBER(SEARCH("*4e année",'Fiche formation'!$C$20)),'Fiche formation'!$C24,
IF(ISNUMBER(SEARCH("*2e année",'Fiche formation'!$D$20)),'Fiche formation'!$D24,0)))</f>
        <v>talbert@univ-perp.fr</v>
      </c>
      <c r="AL2">
        <f>IF(ISNUMBER(SEARCH("*2e année",'Fiche formation'!$C$20)),'Fiche formation'!$C25,
IF(ISNUMBER(SEARCH("*4e année",'Fiche formation'!$C$20)),'Fiche formation'!$C25,
IF(ISNUMBER(SEARCH("*2e année",'Fiche formation'!$D$20)),'Fiche formation'!$D25,0)))</f>
        <v>0</v>
      </c>
      <c r="AM2">
        <f>IF(ISNUMBER(SEARCH("*2e année",'Fiche formation'!$C$20)),'Fiche formation'!$C26,
IF(ISNUMBER(SEARCH("*4e année",'Fiche formation'!$C$20)),'Fiche formation'!$C26,
IF(ISNUMBER(SEARCH("*2e année",'Fiche formation'!$D$20)),'Fiche formation'!$D26,0)))</f>
        <v>0</v>
      </c>
      <c r="AN2">
        <f>IF(ISNUMBER(SEARCH("*2e année",'Fiche formation'!$C$20)),'Fiche formation'!$C27,
IF(ISNUMBER(SEARCH("*4e année",'Fiche formation'!$C$20)),'Fiche formation'!$C27,
IF(ISNUMBER(SEARCH("*2e année",'Fiche formation'!$D$20)),'Fiche formation'!$D27,0)))</f>
        <v>0</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t="str">
        <f>IF(ISNUMBER(SEARCH("*3e année",'Fiche formation'!$D$20)),'Fiche formation'!$D22,IF(ISNUMBER(SEARCH("*5e année",'Fiche formation'!$D$20)),'Fiche formation'!$D22,0))</f>
        <v>Thierry</v>
      </c>
      <c r="AV2" t="str">
        <f>IF(ISNUMBER(SEARCH("*3e année",'Fiche formation'!$D$20)),'Fiche formation'!$D23,IF(ISNUMBER(SEARCH("*5e année",'Fiche formation'!$D$20)),'Fiche formation'!$D23,0))</f>
        <v>TALBERT</v>
      </c>
      <c r="AW2" t="str">
        <f>IF(ISNUMBER(SEARCH("*3e année",'Fiche formation'!$D$20)),'Fiche formation'!$D24,IF(ISNUMBER(SEARCH("*5e année",'Fiche formation'!$D$20)),'Fiche formation'!$D24,0))</f>
        <v>talbert@univ-perp.fr</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46265</v>
      </c>
      <c r="BH2" s="1">
        <f>'Fiche formation'!C35</f>
        <v>46996</v>
      </c>
      <c r="BI2" t="str">
        <f>'Fiche formation'!C36</f>
        <v>LG 2e année 2026-2027</v>
      </c>
      <c r="BJ2">
        <f>IF(ISNUMBER(SEARCH("*1ère année",'Fiche formation'!$C$20)),'Fiche formation'!$C37,0)</f>
        <v>0</v>
      </c>
      <c r="BK2">
        <f>IF(ISNUMBER(SEARCH("*2e année",'Fiche formation'!$C$20)),'Fiche formation'!$C37,
IF(ISNUMBER(SEARCH("*4e année",'Fiche formation'!$C$20)),'Fiche formation'!$C37,
IF(ISNUMBER(SEARCH("*2e année",'Fiche formation'!$D$20)),'Fiche formation'!$D37,0)))</f>
        <v>492</v>
      </c>
      <c r="BL2">
        <f>IF(ISNUMBER(SEARCH("*3e année",'Fiche formation'!$D$20)),'Fiche formation'!$D37,
IF(ISNUMBER(SEARCH("*5e année",'Fiche formation'!$D$20)),'Fiche formation'!$D37,0))</f>
        <v>552.5</v>
      </c>
      <c r="BM2">
        <f>IF(ISNUMBER(SEARCH("*1ère année",'Fiche formation'!$C$20)),'Fiche formation'!$C38,0)</f>
        <v>0</v>
      </c>
      <c r="BN2">
        <f>IF(ISNUMBER(SEARCH("*2e année",'Fiche formation'!$C$20)),'Fiche formation'!$C38,
IF(ISNUMBER(SEARCH("*4e année",'Fiche formation'!$C$20)),'Fiche formation'!$C38,
IF(ISNUMBER(SEARCH("*2e année",'Fiche formation'!$D$20)),'Fiche formation'!$D38,0)))</f>
        <v>397</v>
      </c>
      <c r="BO2">
        <f>IF(ISNUMBER(SEARCH("*3e année",'Fiche formation'!$D$20)),'Fiche formation'!$D38,
IF(ISNUMBER(SEARCH("*5e année",'Fiche formation'!$D$20)),'Fiche formation'!$D38,0))</f>
        <v>259.5</v>
      </c>
      <c r="BP2">
        <f>IF(ISNUMBER(SEARCH("*1ère année",'Fiche formation'!$C$20)),'Fiche formation'!$C39,0)</f>
        <v>0</v>
      </c>
      <c r="BQ2">
        <f>IF(ISNUMBER(SEARCH("*2e année",'Fiche formation'!$C$20)),'Fiche formation'!$C39,
IF(ISNUMBER(SEARCH("*4e année",'Fiche formation'!$C$20)),'Fiche formation'!$C39,
IF(ISNUMBER(SEARCH("*2e année",'Fiche formation'!$D$20)),'Fiche formation'!$D39,0)))</f>
        <v>889</v>
      </c>
      <c r="BR2">
        <f>IF(ISNUMBER(SEARCH("*3e année",'Fiche formation'!$D$20)),'Fiche formation'!$D39,
IF(ISNUMBER(SEARCH("*5e année",'Fiche formation'!$D$20)),'Fiche formation'!$D39,0))</f>
        <v>812</v>
      </c>
      <c r="BS2">
        <f>IF(ISNUMBER(SEARCH("*1ère année",'Fiche formation'!$C$20)),'Fiche formation'!$C40,0)</f>
        <v>0</v>
      </c>
      <c r="BT2">
        <f>IF(ISNUMBER(SEARCH("*2e année",'Fiche formation'!$C$20)),'Fiche formation'!$C40,
IF(ISNUMBER(SEARCH("*4e année",'Fiche formation'!$C$20)),'Fiche formation'!$C40,
IF(ISNUMBER(SEARCH("*2e année",'Fiche formation'!$D$20)),'Fiche formation'!$D40,0)))</f>
        <v>127</v>
      </c>
      <c r="BU2">
        <f>IF(ISNUMBER(SEARCH("*3e année",'Fiche formation'!$D$20)),'Fiche formation'!$D40,
IF(ISNUMBER(SEARCH("*5e année",'Fiche formation'!$D$20)),'Fiche formation'!$D40,0))</f>
        <v>116</v>
      </c>
      <c r="BV2">
        <f>IF(ISNUMBER(SEARCH("*1ère année",'Fiche formation'!$C$20)),'Fiche formation'!$C41,0)</f>
        <v>0</v>
      </c>
      <c r="BW2">
        <f>IF(ISNUMBER(SEARCH("*2e année",'Fiche formation'!$C$20)),'Fiche formation'!$C41,
IF(ISNUMBER(SEARCH("*4e année",'Fiche formation'!$C$20)),'Fiche formation'!$C41,
IF(ISNUMBER(SEARCH("*2e année",'Fiche formation'!$D$20)),'Fiche formation'!$D41,0)))</f>
        <v>25.4</v>
      </c>
      <c r="BX2">
        <f>IF(ISNUMBER(SEARCH("*3e année",'Fiche formation'!$D$20)),'Fiche formation'!$D41,
IF(ISNUMBER(SEARCH("*5e année",'Fiche formation'!$D$20)),'Fiche formation'!$D41,0))</f>
        <v>23.2</v>
      </c>
      <c r="BY2">
        <f>'Fiche formation'!C42</f>
        <v>1701</v>
      </c>
      <c r="BZ2">
        <f>IF(ISNUMBER(SEARCH("*1ère année",'Fiche formation'!$C$20)),'Fiche formation'!$C43,0)</f>
        <v>0</v>
      </c>
      <c r="CA2" t="str">
        <f>IF(ISNUMBER(SEARCH("*2e année",'Fiche formation'!$C$20)),'Fiche formation'!$C43,
IF(ISNUMBER(SEARCH("*4e année",'Fiche formation'!$C$20)),'Fiche formation'!$C43,
IF(ISNUMBER(SEARCH("*2e année",'Fiche formation'!$D$20)),'Fiche formation'!$D43,0)))</f>
        <v>Présentiel</v>
      </c>
      <c r="CB2" t="str">
        <f>IF(ISNUMBER(SEARCH("*3e année",'Fiche formation'!$D$20)),'Fiche formation'!$D43,
IF(ISNUMBER(SEARCH("*5e année",'Fiche formation'!$D$20)),'Fiche formation'!$D43,0))</f>
        <v>Présentiel</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Contrôle continu</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G20" zoomScale="70" zoomScaleNormal="70" workbookViewId="0">
      <selection activeCell="AN43" sqref="AN43"/>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4.9" customHeight="1" x14ac:dyDescent="0.3">
      <c r="A3" s="130"/>
      <c r="C3" s="3"/>
      <c r="D3" s="3"/>
      <c r="E3" s="3"/>
      <c r="F3" s="3"/>
      <c r="G3" s="3"/>
      <c r="H3" s="3"/>
      <c r="I3" s="269" t="s">
        <v>112</v>
      </c>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132"/>
      <c r="AJ3" s="132"/>
      <c r="AK3" s="158"/>
      <c r="AL3" s="132"/>
      <c r="AM3" s="132"/>
      <c r="AN3" s="132"/>
    </row>
    <row r="4" spans="1:40" ht="24.9" customHeight="1" x14ac:dyDescent="0.3">
      <c r="A4" s="130"/>
      <c r="C4" s="3"/>
      <c r="D4" s="3"/>
      <c r="E4" s="3"/>
      <c r="F4" s="3"/>
      <c r="G4" s="3"/>
      <c r="H4" s="3"/>
      <c r="I4" s="269" t="str">
        <f>_xlfn.CONCAT("Année universitaire ",B11,"-",R11,"")</f>
        <v>Année universitaire 2026-2027</v>
      </c>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132"/>
      <c r="AJ4" s="132"/>
      <c r="AK4" s="158"/>
      <c r="AL4" s="132"/>
      <c r="AM4" s="132"/>
      <c r="AN4" s="132"/>
    </row>
    <row r="5" spans="1:40" ht="24.9" customHeight="1" x14ac:dyDescent="0.3">
      <c r="A5" s="130"/>
      <c r="C5" s="3"/>
      <c r="D5" s="3"/>
      <c r="E5" s="3"/>
      <c r="F5" s="3"/>
      <c r="G5" s="3"/>
      <c r="H5" s="3"/>
      <c r="I5" s="269" t="str">
        <f>_xlfn.TEXTJOIN(" - ",TRUE,'Fiche formation'!A2,'Fiche formation'!C8)</f>
        <v>UFA UNIVERSITE PERPIGNAN VIA DOMITIA - UPVD</v>
      </c>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132"/>
      <c r="AJ5" s="132"/>
      <c r="AK5" s="133"/>
      <c r="AL5" s="132"/>
      <c r="AM5" s="132"/>
      <c r="AN5" s="132"/>
    </row>
    <row r="6" spans="1:40" ht="50.1" customHeight="1" x14ac:dyDescent="0.3">
      <c r="A6" s="130"/>
      <c r="B6" s="3"/>
      <c r="C6" s="3"/>
      <c r="D6" s="3"/>
      <c r="E6" s="3"/>
      <c r="F6" s="3"/>
      <c r="G6" s="3"/>
      <c r="H6" s="3"/>
      <c r="I6" s="269" t="s">
        <v>162</v>
      </c>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3"/>
      <c r="AJ6" s="132"/>
      <c r="AK6" s="158"/>
      <c r="AL6" s="132"/>
      <c r="AM6" s="132"/>
      <c r="AN6" s="132"/>
    </row>
    <row r="7" spans="1:40" ht="24.9" customHeight="1" x14ac:dyDescent="0.3">
      <c r="A7" s="130"/>
      <c r="B7" s="3"/>
      <c r="C7" s="271"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2e année LG Electronique, énergie électrique, automatique - Electronique, Energie électrique, Automatique - LG EEEA</v>
      </c>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row>
    <row r="8" spans="1:40" ht="110.1" customHeight="1" x14ac:dyDescent="0.3">
      <c r="A8" s="130"/>
      <c r="B8" s="3"/>
      <c r="C8" s="3"/>
      <c r="D8" s="3"/>
      <c r="E8" s="3"/>
      <c r="F8" s="3"/>
      <c r="G8" s="3"/>
      <c r="H8" s="3"/>
      <c r="I8" s="268" t="s">
        <v>742</v>
      </c>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132"/>
      <c r="AM8" s="132"/>
      <c r="AN8" s="132"/>
    </row>
    <row r="9" spans="1:40" s="136" customFormat="1" ht="39.9" customHeight="1" x14ac:dyDescent="0.3">
      <c r="B9" s="159"/>
      <c r="C9" s="274" t="s">
        <v>114</v>
      </c>
      <c r="D9" s="272"/>
      <c r="E9" s="160"/>
      <c r="F9" s="273" t="s">
        <v>113</v>
      </c>
      <c r="G9" s="273"/>
      <c r="H9" s="138"/>
      <c r="I9" s="273" t="s">
        <v>117</v>
      </c>
      <c r="J9" s="273"/>
      <c r="K9" s="139"/>
      <c r="L9" s="273" t="s">
        <v>128</v>
      </c>
      <c r="M9" s="273"/>
      <c r="N9" s="140"/>
      <c r="O9" s="272" t="s">
        <v>28</v>
      </c>
      <c r="P9" s="272"/>
      <c r="Q9" s="141"/>
      <c r="R9" s="272" t="s">
        <v>116</v>
      </c>
      <c r="S9" s="272"/>
      <c r="T9" s="142"/>
      <c r="U9" s="272" t="s">
        <v>115</v>
      </c>
      <c r="V9" s="272"/>
      <c r="W9" s="4"/>
      <c r="X9" s="272"/>
      <c r="Y9" s="272"/>
      <c r="Z9" s="4"/>
      <c r="AA9" s="272"/>
      <c r="AB9" s="272"/>
      <c r="AC9" s="134"/>
      <c r="AD9" s="272"/>
      <c r="AE9" s="272"/>
      <c r="AG9" s="272"/>
      <c r="AH9" s="272"/>
      <c r="AI9" s="4"/>
      <c r="AJ9" s="272"/>
      <c r="AK9" s="272"/>
      <c r="AL9" s="4"/>
      <c r="AM9" s="272"/>
      <c r="AN9" s="272"/>
    </row>
    <row r="11" spans="1:40" ht="24.9" customHeight="1" x14ac:dyDescent="0.3">
      <c r="B11" s="275">
        <v>2026</v>
      </c>
      <c r="C11" s="275"/>
      <c r="D11" s="275"/>
      <c r="E11" s="275"/>
      <c r="F11" s="275"/>
      <c r="G11" s="275"/>
      <c r="H11" s="275"/>
      <c r="I11" s="275"/>
      <c r="J11" s="275"/>
      <c r="K11" s="275"/>
      <c r="L11" s="275"/>
      <c r="M11" s="275"/>
      <c r="N11" s="275"/>
      <c r="O11" s="275"/>
      <c r="P11" s="275"/>
      <c r="Q11" s="164"/>
      <c r="R11" s="275">
        <f>B11+1</f>
        <v>2027</v>
      </c>
      <c r="S11" s="275"/>
      <c r="T11" s="275"/>
      <c r="U11" s="275"/>
      <c r="V11" s="275"/>
      <c r="W11" s="275"/>
      <c r="X11" s="275"/>
      <c r="Y11" s="275"/>
      <c r="Z11" s="275"/>
      <c r="AA11" s="275"/>
      <c r="AB11" s="275"/>
      <c r="AC11" s="275"/>
      <c r="AD11" s="275"/>
      <c r="AE11" s="275"/>
      <c r="AF11" s="275"/>
      <c r="AG11" s="275"/>
      <c r="AH11" s="275"/>
      <c r="AI11" s="275"/>
      <c r="AJ11" s="275"/>
      <c r="AK11" s="275"/>
      <c r="AL11" s="275"/>
      <c r="AM11" s="275"/>
      <c r="AN11" s="275"/>
    </row>
    <row r="12" spans="1:40" ht="24.9" customHeight="1" x14ac:dyDescent="0.3">
      <c r="B12" s="143"/>
      <c r="C12" s="270" t="s">
        <v>111</v>
      </c>
      <c r="D12" s="270"/>
      <c r="E12" s="143"/>
      <c r="F12" s="270" t="s">
        <v>32</v>
      </c>
      <c r="G12" s="270"/>
      <c r="H12" s="143"/>
      <c r="I12" s="270" t="s">
        <v>101</v>
      </c>
      <c r="J12" s="270"/>
      <c r="K12" s="143"/>
      <c r="L12" s="270" t="s">
        <v>102</v>
      </c>
      <c r="M12" s="270"/>
      <c r="N12" s="143"/>
      <c r="O12" s="270" t="s">
        <v>103</v>
      </c>
      <c r="P12" s="270"/>
      <c r="Q12" s="165"/>
      <c r="R12" s="270" t="s">
        <v>104</v>
      </c>
      <c r="S12" s="270"/>
      <c r="T12" s="143"/>
      <c r="U12" s="270" t="s">
        <v>105</v>
      </c>
      <c r="V12" s="270"/>
      <c r="W12" s="143"/>
      <c r="X12" s="270" t="s">
        <v>106</v>
      </c>
      <c r="Y12" s="270"/>
      <c r="Z12" s="143"/>
      <c r="AA12" s="270" t="s">
        <v>107</v>
      </c>
      <c r="AB12" s="270"/>
      <c r="AC12" s="143"/>
      <c r="AD12" s="270" t="s">
        <v>108</v>
      </c>
      <c r="AE12" s="270"/>
      <c r="AF12" s="143"/>
      <c r="AG12" s="270" t="s">
        <v>109</v>
      </c>
      <c r="AH12" s="270"/>
      <c r="AI12" s="143">
        <f>MONTH(1&amp;AJ12)</f>
        <v>7</v>
      </c>
      <c r="AJ12" s="270" t="s">
        <v>110</v>
      </c>
      <c r="AK12" s="270"/>
      <c r="AL12" s="143"/>
      <c r="AM12" s="270" t="s">
        <v>111</v>
      </c>
      <c r="AN12" s="270"/>
    </row>
    <row r="13" spans="1:40" ht="24.9" customHeight="1" x14ac:dyDescent="0.3">
      <c r="B13" s="166"/>
      <c r="C13" s="145">
        <f>DATE($B$11,MONTH(1&amp;C$12),1)</f>
        <v>46235</v>
      </c>
      <c r="D13" s="148"/>
      <c r="E13" s="170"/>
      <c r="F13" s="145">
        <f>DATE($B$11,MONTH(1&amp;F$12),1)</f>
        <v>46266</v>
      </c>
      <c r="G13" s="5" t="s">
        <v>27</v>
      </c>
      <c r="H13" s="170"/>
      <c r="I13" s="145">
        <f>DATE($B$11,MONTH(1&amp;I$12),1)</f>
        <v>46296</v>
      </c>
      <c r="J13" s="5" t="s">
        <v>27</v>
      </c>
      <c r="K13" s="162"/>
      <c r="L13" s="145">
        <f>DATE($B$11,MONTH(1&amp;L$12),1)</f>
        <v>46327</v>
      </c>
      <c r="M13" s="148"/>
      <c r="N13" s="162"/>
      <c r="O13" s="145">
        <f>DATE($B$11,MONTH(1&amp;O$12),1)</f>
        <v>46357</v>
      </c>
      <c r="P13" s="5" t="s">
        <v>27</v>
      </c>
      <c r="Q13" s="166"/>
      <c r="R13" s="145">
        <f>DATE($R$11,MONTH(1&amp;R$12),1)</f>
        <v>46388</v>
      </c>
      <c r="S13" s="148"/>
      <c r="T13" s="162"/>
      <c r="U13" s="145">
        <f>DATE($R$11,MONTH(1&amp;U$12),1)</f>
        <v>46419</v>
      </c>
      <c r="V13" s="5" t="s">
        <v>27</v>
      </c>
      <c r="W13" s="162"/>
      <c r="X13" s="145">
        <f>DATE($R$11,MONTH(1&amp;X$12),1)</f>
        <v>46447</v>
      </c>
      <c r="Y13" s="5" t="s">
        <v>30</v>
      </c>
      <c r="Z13" s="162"/>
      <c r="AA13" s="145">
        <f>DATE($R$11,MONTH(1&amp;AA$12),1)</f>
        <v>46478</v>
      </c>
      <c r="AB13" s="5" t="s">
        <v>30</v>
      </c>
      <c r="AC13" s="162"/>
      <c r="AD13" s="145">
        <f>DATE($R$11,MONTH(1&amp;AD$12),1)</f>
        <v>46508</v>
      </c>
      <c r="AE13" s="148"/>
      <c r="AF13" s="162"/>
      <c r="AG13" s="145">
        <f>DATE($R$11,MONTH(1&amp;AG$12),1)</f>
        <v>46539</v>
      </c>
      <c r="AH13" s="5" t="s">
        <v>30</v>
      </c>
      <c r="AI13" s="162"/>
      <c r="AJ13" s="145">
        <f>DATE($R$11,MONTH(1&amp;AJ$12),1)</f>
        <v>46569</v>
      </c>
      <c r="AK13" s="5" t="s">
        <v>30</v>
      </c>
      <c r="AL13" s="162"/>
      <c r="AM13" s="145">
        <f>DATE($R$11,MONTH(1&amp;AM$12),1)</f>
        <v>46600</v>
      </c>
      <c r="AN13" s="148"/>
    </row>
    <row r="14" spans="1:40" ht="24.9" customHeight="1" x14ac:dyDescent="0.3">
      <c r="B14" s="166"/>
      <c r="C14" s="149">
        <f>C13+1</f>
        <v>46236</v>
      </c>
      <c r="D14" s="148"/>
      <c r="E14" s="170"/>
      <c r="F14" s="149">
        <f>F13+1</f>
        <v>46267</v>
      </c>
      <c r="G14" s="6" t="s">
        <v>27</v>
      </c>
      <c r="H14" s="170"/>
      <c r="I14" s="149">
        <f>I13+1</f>
        <v>46297</v>
      </c>
      <c r="J14" s="6" t="s">
        <v>27</v>
      </c>
      <c r="K14" s="162"/>
      <c r="L14" s="149">
        <f>L13+1</f>
        <v>46328</v>
      </c>
      <c r="M14" s="5" t="s">
        <v>27</v>
      </c>
      <c r="N14" s="162"/>
      <c r="O14" s="149">
        <f>O13+1</f>
        <v>46358</v>
      </c>
      <c r="P14" s="5" t="s">
        <v>27</v>
      </c>
      <c r="Q14" s="166"/>
      <c r="R14" s="149">
        <f>R13+1</f>
        <v>46389</v>
      </c>
      <c r="S14" s="148"/>
      <c r="T14" s="162"/>
      <c r="U14" s="149">
        <f>U13+1</f>
        <v>46420</v>
      </c>
      <c r="V14" s="5" t="s">
        <v>27</v>
      </c>
      <c r="W14" s="162"/>
      <c r="X14" s="149">
        <f>X13+1</f>
        <v>46448</v>
      </c>
      <c r="Y14" s="5" t="s">
        <v>30</v>
      </c>
      <c r="Z14" s="162"/>
      <c r="AA14" s="149">
        <f>AA13+1</f>
        <v>46479</v>
      </c>
      <c r="AB14" s="5" t="s">
        <v>30</v>
      </c>
      <c r="AC14" s="162"/>
      <c r="AD14" s="149">
        <f>AD13+1</f>
        <v>46509</v>
      </c>
      <c r="AE14" s="148"/>
      <c r="AF14" s="162"/>
      <c r="AG14" s="149">
        <f>AG13+1</f>
        <v>46540</v>
      </c>
      <c r="AH14" s="5" t="s">
        <v>30</v>
      </c>
      <c r="AI14" s="162"/>
      <c r="AJ14" s="149">
        <f>AJ13+1</f>
        <v>46570</v>
      </c>
      <c r="AK14" s="5" t="s">
        <v>30</v>
      </c>
      <c r="AL14" s="162"/>
      <c r="AM14" s="149">
        <f>AM13+1</f>
        <v>46601</v>
      </c>
      <c r="AN14" s="5" t="s">
        <v>30</v>
      </c>
    </row>
    <row r="15" spans="1:40" ht="24.9" customHeight="1" x14ac:dyDescent="0.3">
      <c r="B15" s="166"/>
      <c r="C15" s="149">
        <f t="shared" ref="C15:C43" si="0">C14+1</f>
        <v>46237</v>
      </c>
      <c r="D15" s="5"/>
      <c r="E15" s="170"/>
      <c r="F15" s="149">
        <f t="shared" ref="F15:F42" si="1">F14+1</f>
        <v>46268</v>
      </c>
      <c r="G15" s="5" t="s">
        <v>27</v>
      </c>
      <c r="H15" s="170"/>
      <c r="I15" s="149">
        <f t="shared" ref="I15:I43" si="2">I14+1</f>
        <v>46298</v>
      </c>
      <c r="J15" s="148"/>
      <c r="K15" s="162"/>
      <c r="L15" s="149">
        <f t="shared" ref="L15:L42" si="3">L14+1</f>
        <v>46329</v>
      </c>
      <c r="M15" s="5" t="s">
        <v>27</v>
      </c>
      <c r="N15" s="162"/>
      <c r="O15" s="149">
        <f t="shared" ref="O15:O43" si="4">O14+1</f>
        <v>46359</v>
      </c>
      <c r="P15" s="5" t="s">
        <v>27</v>
      </c>
      <c r="Q15" s="166"/>
      <c r="R15" s="149">
        <f t="shared" ref="R15:R43" si="5">R14+1</f>
        <v>46390</v>
      </c>
      <c r="S15" s="148"/>
      <c r="T15" s="162"/>
      <c r="U15" s="149">
        <f t="shared" ref="U15:U40" si="6">U14+1</f>
        <v>46421</v>
      </c>
      <c r="V15" s="5" t="s">
        <v>27</v>
      </c>
      <c r="W15" s="162"/>
      <c r="X15" s="149">
        <f t="shared" ref="X15:X43" si="7">X14+1</f>
        <v>46449</v>
      </c>
      <c r="Y15" s="5" t="s">
        <v>30</v>
      </c>
      <c r="Z15" s="162"/>
      <c r="AA15" s="149">
        <f t="shared" ref="AA15:AA42" si="8">AA14+1</f>
        <v>46480</v>
      </c>
      <c r="AB15" s="148"/>
      <c r="AC15" s="162"/>
      <c r="AD15" s="149">
        <f t="shared" ref="AD15:AD43" si="9">AD14+1</f>
        <v>46510</v>
      </c>
      <c r="AE15" s="5" t="s">
        <v>27</v>
      </c>
      <c r="AF15" s="162"/>
      <c r="AG15" s="149">
        <f t="shared" ref="AG15:AG42" si="10">AG14+1</f>
        <v>46541</v>
      </c>
      <c r="AH15" s="5" t="s">
        <v>30</v>
      </c>
      <c r="AI15" s="162"/>
      <c r="AJ15" s="149">
        <f t="shared" ref="AJ15:AJ43" si="11">AJ14+1</f>
        <v>46571</v>
      </c>
      <c r="AK15" s="148"/>
      <c r="AL15" s="162"/>
      <c r="AM15" s="149">
        <f t="shared" ref="AM15:AM43" si="12">AM14+1</f>
        <v>46602</v>
      </c>
      <c r="AN15" s="5" t="s">
        <v>30</v>
      </c>
    </row>
    <row r="16" spans="1:40" ht="24.9" customHeight="1" x14ac:dyDescent="0.3">
      <c r="B16" s="166"/>
      <c r="C16" s="149">
        <f t="shared" si="0"/>
        <v>46238</v>
      </c>
      <c r="D16" s="5"/>
      <c r="E16" s="170"/>
      <c r="F16" s="149">
        <f t="shared" si="1"/>
        <v>46269</v>
      </c>
      <c r="G16" s="5" t="s">
        <v>27</v>
      </c>
      <c r="H16" s="170"/>
      <c r="I16" s="149">
        <f t="shared" si="2"/>
        <v>46299</v>
      </c>
      <c r="J16" s="148"/>
      <c r="K16" s="162"/>
      <c r="L16" s="149">
        <f t="shared" si="3"/>
        <v>46330</v>
      </c>
      <c r="M16" s="5" t="s">
        <v>27</v>
      </c>
      <c r="N16" s="162"/>
      <c r="O16" s="149">
        <f t="shared" si="4"/>
        <v>46360</v>
      </c>
      <c r="P16" s="5" t="s">
        <v>27</v>
      </c>
      <c r="Q16" s="166"/>
      <c r="R16" s="149">
        <f t="shared" si="5"/>
        <v>46391</v>
      </c>
      <c r="S16" s="5" t="s">
        <v>27</v>
      </c>
      <c r="T16" s="162"/>
      <c r="U16" s="149">
        <f t="shared" si="6"/>
        <v>46422</v>
      </c>
      <c r="V16" s="5" t="s">
        <v>27</v>
      </c>
      <c r="W16" s="162"/>
      <c r="X16" s="149">
        <f t="shared" si="7"/>
        <v>46450</v>
      </c>
      <c r="Y16" s="5" t="s">
        <v>30</v>
      </c>
      <c r="Z16" s="162"/>
      <c r="AA16" s="149">
        <f t="shared" si="8"/>
        <v>46481</v>
      </c>
      <c r="AB16" s="148"/>
      <c r="AC16" s="162"/>
      <c r="AD16" s="149">
        <f t="shared" si="9"/>
        <v>46511</v>
      </c>
      <c r="AE16" s="5" t="s">
        <v>27</v>
      </c>
      <c r="AF16" s="162"/>
      <c r="AG16" s="149">
        <f t="shared" si="10"/>
        <v>46542</v>
      </c>
      <c r="AH16" s="5" t="s">
        <v>30</v>
      </c>
      <c r="AI16" s="162"/>
      <c r="AJ16" s="149">
        <f t="shared" si="11"/>
        <v>46572</v>
      </c>
      <c r="AK16" s="148"/>
      <c r="AL16" s="162"/>
      <c r="AM16" s="149">
        <f t="shared" si="12"/>
        <v>46603</v>
      </c>
      <c r="AN16" s="5" t="s">
        <v>30</v>
      </c>
    </row>
    <row r="17" spans="2:40" ht="24.9" customHeight="1" x14ac:dyDescent="0.3">
      <c r="B17" s="166"/>
      <c r="C17" s="149">
        <f t="shared" si="0"/>
        <v>46239</v>
      </c>
      <c r="D17" s="5"/>
      <c r="E17" s="170"/>
      <c r="F17" s="149">
        <f t="shared" si="1"/>
        <v>46270</v>
      </c>
      <c r="G17" s="148"/>
      <c r="H17" s="170"/>
      <c r="I17" s="149">
        <f t="shared" si="2"/>
        <v>46300</v>
      </c>
      <c r="J17" s="5" t="s">
        <v>27</v>
      </c>
      <c r="K17" s="162"/>
      <c r="L17" s="149">
        <f t="shared" si="3"/>
        <v>46331</v>
      </c>
      <c r="M17" s="5" t="s">
        <v>27</v>
      </c>
      <c r="N17" s="162"/>
      <c r="O17" s="149">
        <f t="shared" si="4"/>
        <v>46361</v>
      </c>
      <c r="P17" s="148"/>
      <c r="Q17" s="166"/>
      <c r="R17" s="149">
        <f t="shared" si="5"/>
        <v>46392</v>
      </c>
      <c r="S17" s="5" t="s">
        <v>27</v>
      </c>
      <c r="T17" s="162"/>
      <c r="U17" s="149">
        <f t="shared" si="6"/>
        <v>46423</v>
      </c>
      <c r="V17" s="5" t="s">
        <v>27</v>
      </c>
      <c r="W17" s="162"/>
      <c r="X17" s="149">
        <f t="shared" si="7"/>
        <v>46451</v>
      </c>
      <c r="Y17" s="5" t="s">
        <v>30</v>
      </c>
      <c r="Z17" s="162"/>
      <c r="AA17" s="149">
        <f t="shared" si="8"/>
        <v>46482</v>
      </c>
      <c r="AB17" s="5" t="s">
        <v>30</v>
      </c>
      <c r="AC17" s="162"/>
      <c r="AD17" s="149">
        <f t="shared" si="9"/>
        <v>46512</v>
      </c>
      <c r="AE17" s="5" t="s">
        <v>27</v>
      </c>
      <c r="AF17" s="162"/>
      <c r="AG17" s="149">
        <f t="shared" si="10"/>
        <v>46543</v>
      </c>
      <c r="AH17" s="148"/>
      <c r="AI17" s="162"/>
      <c r="AJ17" s="149">
        <f t="shared" si="11"/>
        <v>46573</v>
      </c>
      <c r="AK17" s="5" t="s">
        <v>28</v>
      </c>
      <c r="AL17" s="162"/>
      <c r="AM17" s="149">
        <f t="shared" si="12"/>
        <v>46604</v>
      </c>
      <c r="AN17" s="5" t="s">
        <v>30</v>
      </c>
    </row>
    <row r="18" spans="2:40" ht="24.9" customHeight="1" x14ac:dyDescent="0.3">
      <c r="B18" s="166"/>
      <c r="C18" s="149">
        <f t="shared" si="0"/>
        <v>46240</v>
      </c>
      <c r="D18" s="5"/>
      <c r="E18" s="170"/>
      <c r="F18" s="149">
        <f t="shared" si="1"/>
        <v>46271</v>
      </c>
      <c r="G18" s="148"/>
      <c r="H18" s="170"/>
      <c r="I18" s="149">
        <f t="shared" si="2"/>
        <v>46301</v>
      </c>
      <c r="J18" s="5" t="s">
        <v>27</v>
      </c>
      <c r="K18" s="162"/>
      <c r="L18" s="149">
        <f t="shared" si="3"/>
        <v>46332</v>
      </c>
      <c r="M18" s="5" t="s">
        <v>27</v>
      </c>
      <c r="N18" s="162"/>
      <c r="O18" s="149">
        <f t="shared" si="4"/>
        <v>46362</v>
      </c>
      <c r="P18" s="148"/>
      <c r="Q18" s="166"/>
      <c r="R18" s="149">
        <f t="shared" si="5"/>
        <v>46393</v>
      </c>
      <c r="S18" s="5" t="s">
        <v>27</v>
      </c>
      <c r="T18" s="162"/>
      <c r="U18" s="149">
        <f t="shared" si="6"/>
        <v>46424</v>
      </c>
      <c r="V18" s="148"/>
      <c r="W18" s="162"/>
      <c r="X18" s="149">
        <f t="shared" si="7"/>
        <v>46452</v>
      </c>
      <c r="Y18" s="148"/>
      <c r="Z18" s="162"/>
      <c r="AA18" s="149">
        <f t="shared" si="8"/>
        <v>46483</v>
      </c>
      <c r="AB18" s="5" t="s">
        <v>30</v>
      </c>
      <c r="AC18" s="162"/>
      <c r="AD18" s="149">
        <f t="shared" si="9"/>
        <v>46513</v>
      </c>
      <c r="AE18" s="148"/>
      <c r="AF18" s="162"/>
      <c r="AG18" s="149">
        <f t="shared" si="10"/>
        <v>46544</v>
      </c>
      <c r="AH18" s="148"/>
      <c r="AI18" s="162"/>
      <c r="AJ18" s="149">
        <f t="shared" si="11"/>
        <v>46574</v>
      </c>
      <c r="AK18" s="5" t="s">
        <v>30</v>
      </c>
      <c r="AL18" s="162"/>
      <c r="AM18" s="149">
        <f t="shared" si="12"/>
        <v>46605</v>
      </c>
      <c r="AN18" s="5" t="s">
        <v>30</v>
      </c>
    </row>
    <row r="19" spans="2:40" ht="24.9" customHeight="1" x14ac:dyDescent="0.3">
      <c r="B19" s="166"/>
      <c r="C19" s="149">
        <f t="shared" si="0"/>
        <v>46241</v>
      </c>
      <c r="D19" s="5"/>
      <c r="E19" s="162"/>
      <c r="F19" s="149">
        <f t="shared" si="1"/>
        <v>46272</v>
      </c>
      <c r="G19" s="5" t="s">
        <v>27</v>
      </c>
      <c r="H19" s="162"/>
      <c r="I19" s="149">
        <f t="shared" si="2"/>
        <v>46302</v>
      </c>
      <c r="J19" s="5" t="s">
        <v>27</v>
      </c>
      <c r="K19" s="162"/>
      <c r="L19" s="149">
        <f t="shared" si="3"/>
        <v>46333</v>
      </c>
      <c r="M19" s="148"/>
      <c r="N19" s="162"/>
      <c r="O19" s="149">
        <f t="shared" si="4"/>
        <v>46363</v>
      </c>
      <c r="P19" s="5" t="s">
        <v>27</v>
      </c>
      <c r="Q19" s="166"/>
      <c r="R19" s="149">
        <f t="shared" si="5"/>
        <v>46394</v>
      </c>
      <c r="S19" s="5" t="s">
        <v>27</v>
      </c>
      <c r="T19" s="162"/>
      <c r="U19" s="149">
        <f t="shared" si="6"/>
        <v>46425</v>
      </c>
      <c r="V19" s="148"/>
      <c r="W19" s="162"/>
      <c r="X19" s="149">
        <f t="shared" si="7"/>
        <v>46453</v>
      </c>
      <c r="Y19" s="148"/>
      <c r="Z19" s="162"/>
      <c r="AA19" s="149">
        <f t="shared" si="8"/>
        <v>46484</v>
      </c>
      <c r="AB19" s="5" t="s">
        <v>30</v>
      </c>
      <c r="AC19" s="162"/>
      <c r="AD19" s="149">
        <f t="shared" si="9"/>
        <v>46514</v>
      </c>
      <c r="AE19" s="5" t="s">
        <v>27</v>
      </c>
      <c r="AF19" s="162"/>
      <c r="AG19" s="149">
        <f t="shared" si="10"/>
        <v>46545</v>
      </c>
      <c r="AH19" s="5" t="s">
        <v>30</v>
      </c>
      <c r="AI19" s="162"/>
      <c r="AJ19" s="149">
        <f t="shared" si="11"/>
        <v>46575</v>
      </c>
      <c r="AK19" s="5" t="s">
        <v>30</v>
      </c>
      <c r="AL19" s="162"/>
      <c r="AM19" s="149">
        <f t="shared" si="12"/>
        <v>46606</v>
      </c>
      <c r="AN19" s="148"/>
    </row>
    <row r="20" spans="2:40" ht="24.9" customHeight="1" x14ac:dyDescent="0.3">
      <c r="B20" s="168"/>
      <c r="C20" s="149">
        <f t="shared" si="0"/>
        <v>46242</v>
      </c>
      <c r="D20" s="148"/>
      <c r="E20" s="162"/>
      <c r="F20" s="149">
        <f t="shared" si="1"/>
        <v>46273</v>
      </c>
      <c r="G20" s="5" t="s">
        <v>27</v>
      </c>
      <c r="H20" s="162"/>
      <c r="I20" s="149">
        <f t="shared" si="2"/>
        <v>46303</v>
      </c>
      <c r="J20" s="5" t="s">
        <v>27</v>
      </c>
      <c r="K20" s="162"/>
      <c r="L20" s="149">
        <f t="shared" si="3"/>
        <v>46334</v>
      </c>
      <c r="M20" s="148"/>
      <c r="N20" s="162"/>
      <c r="O20" s="149">
        <f t="shared" si="4"/>
        <v>46364</v>
      </c>
      <c r="P20" s="5" t="s">
        <v>27</v>
      </c>
      <c r="Q20" s="166"/>
      <c r="R20" s="149">
        <f t="shared" si="5"/>
        <v>46395</v>
      </c>
      <c r="S20" s="5" t="s">
        <v>27</v>
      </c>
      <c r="T20" s="162"/>
      <c r="U20" s="149">
        <f t="shared" si="6"/>
        <v>46426</v>
      </c>
      <c r="V20" s="5" t="s">
        <v>27</v>
      </c>
      <c r="W20" s="162"/>
      <c r="X20" s="149">
        <f t="shared" si="7"/>
        <v>46454</v>
      </c>
      <c r="Y20" s="5" t="s">
        <v>27</v>
      </c>
      <c r="Z20" s="162"/>
      <c r="AA20" s="149">
        <f t="shared" si="8"/>
        <v>46485</v>
      </c>
      <c r="AB20" s="5" t="s">
        <v>30</v>
      </c>
      <c r="AC20" s="162"/>
      <c r="AD20" s="149">
        <f t="shared" si="9"/>
        <v>46515</v>
      </c>
      <c r="AE20" s="148"/>
      <c r="AF20" s="162"/>
      <c r="AG20" s="149">
        <f t="shared" si="10"/>
        <v>46546</v>
      </c>
      <c r="AH20" s="5" t="s">
        <v>30</v>
      </c>
      <c r="AI20" s="162"/>
      <c r="AJ20" s="149">
        <f t="shared" si="11"/>
        <v>46576</v>
      </c>
      <c r="AK20" s="5" t="s">
        <v>30</v>
      </c>
      <c r="AL20" s="162"/>
      <c r="AM20" s="149">
        <f t="shared" si="12"/>
        <v>46607</v>
      </c>
      <c r="AN20" s="148"/>
    </row>
    <row r="21" spans="2:40" ht="24.9" customHeight="1" x14ac:dyDescent="0.3">
      <c r="B21" s="168"/>
      <c r="C21" s="149">
        <f t="shared" si="0"/>
        <v>46243</v>
      </c>
      <c r="D21" s="148"/>
      <c r="E21" s="162"/>
      <c r="F21" s="149">
        <f t="shared" si="1"/>
        <v>46274</v>
      </c>
      <c r="G21" s="5" t="s">
        <v>27</v>
      </c>
      <c r="H21" s="162"/>
      <c r="I21" s="149">
        <f t="shared" si="2"/>
        <v>46304</v>
      </c>
      <c r="J21" s="5" t="s">
        <v>27</v>
      </c>
      <c r="K21" s="162"/>
      <c r="L21" s="149">
        <f t="shared" si="3"/>
        <v>46335</v>
      </c>
      <c r="M21" s="5" t="s">
        <v>27</v>
      </c>
      <c r="N21" s="162"/>
      <c r="O21" s="149">
        <f t="shared" si="4"/>
        <v>46365</v>
      </c>
      <c r="P21" s="5" t="s">
        <v>27</v>
      </c>
      <c r="Q21" s="166"/>
      <c r="R21" s="149">
        <f t="shared" si="5"/>
        <v>46396</v>
      </c>
      <c r="S21" s="148"/>
      <c r="T21" s="162"/>
      <c r="U21" s="149">
        <f t="shared" si="6"/>
        <v>46427</v>
      </c>
      <c r="V21" s="5" t="s">
        <v>27</v>
      </c>
      <c r="W21" s="162"/>
      <c r="X21" s="149">
        <f t="shared" si="7"/>
        <v>46455</v>
      </c>
      <c r="Y21" s="5" t="s">
        <v>27</v>
      </c>
      <c r="Z21" s="162"/>
      <c r="AA21" s="149">
        <f t="shared" si="8"/>
        <v>46486</v>
      </c>
      <c r="AB21" s="5" t="s">
        <v>30</v>
      </c>
      <c r="AC21" s="162"/>
      <c r="AD21" s="149">
        <f t="shared" si="9"/>
        <v>46516</v>
      </c>
      <c r="AE21" s="148"/>
      <c r="AF21" s="162"/>
      <c r="AG21" s="149">
        <f t="shared" si="10"/>
        <v>46547</v>
      </c>
      <c r="AH21" s="5" t="s">
        <v>30</v>
      </c>
      <c r="AI21" s="162"/>
      <c r="AJ21" s="149">
        <f t="shared" si="11"/>
        <v>46577</v>
      </c>
      <c r="AK21" s="5" t="s">
        <v>30</v>
      </c>
      <c r="AL21" s="162"/>
      <c r="AM21" s="149">
        <f t="shared" si="12"/>
        <v>46608</v>
      </c>
      <c r="AN21" s="5" t="s">
        <v>30</v>
      </c>
    </row>
    <row r="22" spans="2:40" ht="24.9" customHeight="1" x14ac:dyDescent="0.3">
      <c r="B22" s="168"/>
      <c r="C22" s="149">
        <f t="shared" si="0"/>
        <v>46244</v>
      </c>
      <c r="D22" s="5"/>
      <c r="E22" s="162"/>
      <c r="F22" s="149">
        <f t="shared" si="1"/>
        <v>46275</v>
      </c>
      <c r="G22" s="5" t="s">
        <v>27</v>
      </c>
      <c r="H22" s="162"/>
      <c r="I22" s="149">
        <f t="shared" si="2"/>
        <v>46305</v>
      </c>
      <c r="J22" s="148"/>
      <c r="K22" s="162"/>
      <c r="L22" s="149">
        <f t="shared" si="3"/>
        <v>46336</v>
      </c>
      <c r="M22" s="5" t="s">
        <v>27</v>
      </c>
      <c r="N22" s="162"/>
      <c r="O22" s="149">
        <f t="shared" si="4"/>
        <v>46366</v>
      </c>
      <c r="P22" s="5" t="s">
        <v>27</v>
      </c>
      <c r="Q22" s="166"/>
      <c r="R22" s="149">
        <f t="shared" si="5"/>
        <v>46397</v>
      </c>
      <c r="S22" s="148"/>
      <c r="T22" s="162"/>
      <c r="U22" s="149">
        <f t="shared" si="6"/>
        <v>46428</v>
      </c>
      <c r="V22" s="5" t="s">
        <v>27</v>
      </c>
      <c r="W22" s="162"/>
      <c r="X22" s="149">
        <f t="shared" si="7"/>
        <v>46456</v>
      </c>
      <c r="Y22" s="5" t="s">
        <v>27</v>
      </c>
      <c r="Z22" s="162"/>
      <c r="AA22" s="149">
        <f t="shared" si="8"/>
        <v>46487</v>
      </c>
      <c r="AB22" s="148"/>
      <c r="AC22" s="162"/>
      <c r="AD22" s="149">
        <f t="shared" si="9"/>
        <v>46517</v>
      </c>
      <c r="AE22" s="5" t="s">
        <v>27</v>
      </c>
      <c r="AF22" s="162"/>
      <c r="AG22" s="149">
        <f t="shared" si="10"/>
        <v>46548</v>
      </c>
      <c r="AH22" s="5" t="s">
        <v>30</v>
      </c>
      <c r="AI22" s="162"/>
      <c r="AJ22" s="149">
        <f t="shared" si="11"/>
        <v>46578</v>
      </c>
      <c r="AK22" s="148"/>
      <c r="AL22" s="162"/>
      <c r="AM22" s="149">
        <f t="shared" si="12"/>
        <v>46609</v>
      </c>
      <c r="AN22" s="5" t="s">
        <v>30</v>
      </c>
    </row>
    <row r="23" spans="2:40" ht="24.9" customHeight="1" x14ac:dyDescent="0.3">
      <c r="B23" s="168"/>
      <c r="C23" s="149">
        <f t="shared" si="0"/>
        <v>46245</v>
      </c>
      <c r="D23" s="5"/>
      <c r="E23" s="162"/>
      <c r="F23" s="149">
        <f t="shared" si="1"/>
        <v>46276</v>
      </c>
      <c r="G23" s="5" t="s">
        <v>27</v>
      </c>
      <c r="H23" s="162"/>
      <c r="I23" s="149">
        <f t="shared" si="2"/>
        <v>46306</v>
      </c>
      <c r="J23" s="148"/>
      <c r="K23" s="162"/>
      <c r="L23" s="149">
        <f t="shared" si="3"/>
        <v>46337</v>
      </c>
      <c r="M23" s="148"/>
      <c r="N23" s="162"/>
      <c r="O23" s="149">
        <f t="shared" si="4"/>
        <v>46367</v>
      </c>
      <c r="P23" s="5" t="s">
        <v>27</v>
      </c>
      <c r="Q23" s="166"/>
      <c r="R23" s="149">
        <f t="shared" si="5"/>
        <v>46398</v>
      </c>
      <c r="S23" s="5" t="s">
        <v>27</v>
      </c>
      <c r="T23" s="162"/>
      <c r="U23" s="149">
        <f t="shared" si="6"/>
        <v>46429</v>
      </c>
      <c r="V23" s="5" t="s">
        <v>27</v>
      </c>
      <c r="W23" s="162"/>
      <c r="X23" s="149">
        <f t="shared" si="7"/>
        <v>46457</v>
      </c>
      <c r="Y23" s="5" t="s">
        <v>27</v>
      </c>
      <c r="Z23" s="162"/>
      <c r="AA23" s="149">
        <f t="shared" si="8"/>
        <v>46488</v>
      </c>
      <c r="AB23" s="148"/>
      <c r="AC23" s="162"/>
      <c r="AD23" s="149">
        <f t="shared" si="9"/>
        <v>46518</v>
      </c>
      <c r="AE23" s="5" t="s">
        <v>27</v>
      </c>
      <c r="AF23" s="162"/>
      <c r="AG23" s="149">
        <f t="shared" si="10"/>
        <v>46549</v>
      </c>
      <c r="AH23" s="5" t="s">
        <v>30</v>
      </c>
      <c r="AI23" s="162"/>
      <c r="AJ23" s="149">
        <f t="shared" si="11"/>
        <v>46579</v>
      </c>
      <c r="AK23" s="148"/>
      <c r="AL23" s="162"/>
      <c r="AM23" s="149">
        <f t="shared" si="12"/>
        <v>46610</v>
      </c>
      <c r="AN23" s="5" t="s">
        <v>30</v>
      </c>
    </row>
    <row r="24" spans="2:40" ht="24.9" customHeight="1" x14ac:dyDescent="0.3">
      <c r="B24" s="168"/>
      <c r="C24" s="149">
        <f t="shared" si="0"/>
        <v>46246</v>
      </c>
      <c r="D24" s="5"/>
      <c r="E24" s="162"/>
      <c r="F24" s="145">
        <f t="shared" si="1"/>
        <v>46277</v>
      </c>
      <c r="G24" s="148"/>
      <c r="H24" s="162"/>
      <c r="I24" s="145">
        <f t="shared" si="2"/>
        <v>46307</v>
      </c>
      <c r="J24" s="5" t="s">
        <v>27</v>
      </c>
      <c r="K24" s="162"/>
      <c r="L24" s="149">
        <f t="shared" si="3"/>
        <v>46338</v>
      </c>
      <c r="M24" s="5" t="s">
        <v>27</v>
      </c>
      <c r="N24" s="162"/>
      <c r="O24" s="149">
        <f t="shared" si="4"/>
        <v>46368</v>
      </c>
      <c r="P24" s="148"/>
      <c r="Q24" s="166"/>
      <c r="R24" s="149">
        <f t="shared" si="5"/>
        <v>46399</v>
      </c>
      <c r="S24" s="5" t="s">
        <v>27</v>
      </c>
      <c r="T24" s="162"/>
      <c r="U24" s="149">
        <f t="shared" si="6"/>
        <v>46430</v>
      </c>
      <c r="V24" s="5" t="s">
        <v>27</v>
      </c>
      <c r="W24" s="162"/>
      <c r="X24" s="149">
        <f t="shared" si="7"/>
        <v>46458</v>
      </c>
      <c r="Y24" s="5" t="s">
        <v>27</v>
      </c>
      <c r="Z24" s="162"/>
      <c r="AA24" s="149">
        <f t="shared" si="8"/>
        <v>46489</v>
      </c>
      <c r="AB24" s="5" t="s">
        <v>30</v>
      </c>
      <c r="AC24" s="162"/>
      <c r="AD24" s="149">
        <f t="shared" si="9"/>
        <v>46519</v>
      </c>
      <c r="AE24" s="5" t="s">
        <v>27</v>
      </c>
      <c r="AF24" s="162"/>
      <c r="AG24" s="151">
        <f t="shared" si="10"/>
        <v>46550</v>
      </c>
      <c r="AH24" s="148"/>
      <c r="AI24" s="162"/>
      <c r="AJ24" s="149">
        <f t="shared" si="11"/>
        <v>46580</v>
      </c>
      <c r="AK24" s="5" t="s">
        <v>30</v>
      </c>
      <c r="AL24" s="162"/>
      <c r="AM24" s="149">
        <f t="shared" si="12"/>
        <v>46611</v>
      </c>
      <c r="AN24" s="5" t="s">
        <v>30</v>
      </c>
    </row>
    <row r="25" spans="2:40" ht="24.9" customHeight="1" x14ac:dyDescent="0.3">
      <c r="B25" s="168"/>
      <c r="C25" s="149">
        <f t="shared" si="0"/>
        <v>46247</v>
      </c>
      <c r="D25" s="5"/>
      <c r="E25" s="162"/>
      <c r="F25" s="145">
        <f t="shared" si="1"/>
        <v>46278</v>
      </c>
      <c r="G25" s="161"/>
      <c r="H25" s="162"/>
      <c r="I25" s="145">
        <f t="shared" si="2"/>
        <v>46308</v>
      </c>
      <c r="J25" s="17" t="s">
        <v>27</v>
      </c>
      <c r="K25" s="162"/>
      <c r="L25" s="149">
        <f t="shared" si="3"/>
        <v>46339</v>
      </c>
      <c r="M25" s="5" t="s">
        <v>27</v>
      </c>
      <c r="N25" s="162"/>
      <c r="O25" s="149">
        <f t="shared" si="4"/>
        <v>46369</v>
      </c>
      <c r="P25" s="148"/>
      <c r="Q25" s="166"/>
      <c r="R25" s="149">
        <f t="shared" si="5"/>
        <v>46400</v>
      </c>
      <c r="S25" s="5" t="s">
        <v>27</v>
      </c>
      <c r="T25" s="162"/>
      <c r="U25" s="149">
        <f t="shared" si="6"/>
        <v>46431</v>
      </c>
      <c r="V25" s="148"/>
      <c r="W25" s="162"/>
      <c r="X25" s="149">
        <f t="shared" si="7"/>
        <v>46459</v>
      </c>
      <c r="Y25" s="148"/>
      <c r="Z25" s="162"/>
      <c r="AA25" s="149">
        <f t="shared" si="8"/>
        <v>46490</v>
      </c>
      <c r="AB25" s="5" t="s">
        <v>30</v>
      </c>
      <c r="AC25" s="162"/>
      <c r="AD25" s="149">
        <f t="shared" si="9"/>
        <v>46520</v>
      </c>
      <c r="AE25" s="5" t="s">
        <v>27</v>
      </c>
      <c r="AF25" s="162"/>
      <c r="AG25" s="145">
        <f t="shared" si="10"/>
        <v>46551</v>
      </c>
      <c r="AH25" s="148"/>
      <c r="AI25" s="162"/>
      <c r="AJ25" s="149">
        <f t="shared" si="11"/>
        <v>46581</v>
      </c>
      <c r="AK25" s="5" t="s">
        <v>30</v>
      </c>
      <c r="AL25" s="162"/>
      <c r="AM25" s="149">
        <f t="shared" si="12"/>
        <v>46612</v>
      </c>
      <c r="AN25" s="5" t="s">
        <v>30</v>
      </c>
    </row>
    <row r="26" spans="2:40" ht="24.9" customHeight="1" x14ac:dyDescent="0.3">
      <c r="B26" s="168"/>
      <c r="C26" s="149">
        <f t="shared" si="0"/>
        <v>46248</v>
      </c>
      <c r="D26" s="5"/>
      <c r="E26" s="162"/>
      <c r="F26" s="145">
        <f t="shared" si="1"/>
        <v>46279</v>
      </c>
      <c r="G26" s="5" t="s">
        <v>27</v>
      </c>
      <c r="H26" s="162"/>
      <c r="I26" s="145">
        <f t="shared" si="2"/>
        <v>46309</v>
      </c>
      <c r="J26" s="5" t="s">
        <v>27</v>
      </c>
      <c r="K26" s="162"/>
      <c r="L26" s="149">
        <f t="shared" si="3"/>
        <v>46340</v>
      </c>
      <c r="M26" s="148"/>
      <c r="N26" s="162"/>
      <c r="O26" s="149">
        <f t="shared" si="4"/>
        <v>46370</v>
      </c>
      <c r="P26" s="5" t="s">
        <v>27</v>
      </c>
      <c r="Q26" s="166"/>
      <c r="R26" s="149">
        <f t="shared" si="5"/>
        <v>46401</v>
      </c>
      <c r="S26" s="5" t="s">
        <v>27</v>
      </c>
      <c r="T26" s="162"/>
      <c r="U26" s="149">
        <f t="shared" si="6"/>
        <v>46432</v>
      </c>
      <c r="V26" s="148"/>
      <c r="W26" s="162"/>
      <c r="X26" s="149">
        <f t="shared" si="7"/>
        <v>46460</v>
      </c>
      <c r="Y26" s="148"/>
      <c r="Z26" s="162"/>
      <c r="AA26" s="149">
        <f t="shared" si="8"/>
        <v>46491</v>
      </c>
      <c r="AB26" s="5" t="s">
        <v>30</v>
      </c>
      <c r="AC26" s="162"/>
      <c r="AD26" s="149">
        <f t="shared" si="9"/>
        <v>46521</v>
      </c>
      <c r="AE26" s="5" t="s">
        <v>27</v>
      </c>
      <c r="AF26" s="162"/>
      <c r="AG26" s="149">
        <f t="shared" si="10"/>
        <v>46552</v>
      </c>
      <c r="AH26" s="5" t="s">
        <v>30</v>
      </c>
      <c r="AI26" s="162"/>
      <c r="AJ26" s="149">
        <f t="shared" si="11"/>
        <v>46582</v>
      </c>
      <c r="AK26" s="148"/>
      <c r="AL26" s="162"/>
      <c r="AM26" s="149">
        <f t="shared" si="12"/>
        <v>46613</v>
      </c>
      <c r="AN26" s="148"/>
    </row>
    <row r="27" spans="2:40" ht="24.9" customHeight="1" x14ac:dyDescent="0.3">
      <c r="B27" s="168"/>
      <c r="C27" s="149">
        <f t="shared" si="0"/>
        <v>46249</v>
      </c>
      <c r="D27" s="148"/>
      <c r="E27" s="162"/>
      <c r="F27" s="149">
        <f t="shared" si="1"/>
        <v>46280</v>
      </c>
      <c r="G27" s="5" t="s">
        <v>27</v>
      </c>
      <c r="H27" s="162"/>
      <c r="I27" s="149">
        <f t="shared" si="2"/>
        <v>46310</v>
      </c>
      <c r="J27" s="5" t="s">
        <v>27</v>
      </c>
      <c r="K27" s="162"/>
      <c r="L27" s="149">
        <f t="shared" si="3"/>
        <v>46341</v>
      </c>
      <c r="M27" s="148"/>
      <c r="N27" s="162"/>
      <c r="O27" s="149">
        <f t="shared" si="4"/>
        <v>46371</v>
      </c>
      <c r="P27" s="5" t="s">
        <v>27</v>
      </c>
      <c r="Q27" s="166"/>
      <c r="R27" s="149">
        <f t="shared" si="5"/>
        <v>46402</v>
      </c>
      <c r="S27" s="5" t="s">
        <v>27</v>
      </c>
      <c r="T27" s="162"/>
      <c r="U27" s="149">
        <f t="shared" si="6"/>
        <v>46433</v>
      </c>
      <c r="V27" s="5" t="s">
        <v>30</v>
      </c>
      <c r="W27" s="162"/>
      <c r="X27" s="149">
        <f t="shared" si="7"/>
        <v>46461</v>
      </c>
      <c r="Y27" s="5" t="s">
        <v>27</v>
      </c>
      <c r="Z27" s="162"/>
      <c r="AA27" s="149">
        <f t="shared" si="8"/>
        <v>46492</v>
      </c>
      <c r="AB27" s="5" t="s">
        <v>30</v>
      </c>
      <c r="AC27" s="162"/>
      <c r="AD27" s="149">
        <f t="shared" si="9"/>
        <v>46522</v>
      </c>
      <c r="AE27" s="148"/>
      <c r="AF27" s="162"/>
      <c r="AG27" s="149">
        <f t="shared" si="10"/>
        <v>46553</v>
      </c>
      <c r="AH27" s="5" t="s">
        <v>30</v>
      </c>
      <c r="AI27" s="162"/>
      <c r="AJ27" s="149">
        <f t="shared" si="11"/>
        <v>46583</v>
      </c>
      <c r="AK27" s="5" t="s">
        <v>30</v>
      </c>
      <c r="AL27" s="162"/>
      <c r="AM27" s="149">
        <f t="shared" si="12"/>
        <v>46614</v>
      </c>
      <c r="AN27" s="148"/>
    </row>
    <row r="28" spans="2:40" ht="24.9" customHeight="1" x14ac:dyDescent="0.3">
      <c r="B28" s="168"/>
      <c r="C28" s="149">
        <f t="shared" si="0"/>
        <v>46250</v>
      </c>
      <c r="D28" s="148"/>
      <c r="E28" s="162"/>
      <c r="F28" s="149">
        <f t="shared" si="1"/>
        <v>46281</v>
      </c>
      <c r="G28" s="5" t="s">
        <v>27</v>
      </c>
      <c r="H28" s="162"/>
      <c r="I28" s="149">
        <f t="shared" si="2"/>
        <v>46311</v>
      </c>
      <c r="J28" s="5" t="s">
        <v>27</v>
      </c>
      <c r="K28" s="162"/>
      <c r="L28" s="149">
        <f t="shared" si="3"/>
        <v>46342</v>
      </c>
      <c r="M28" s="5" t="s">
        <v>27</v>
      </c>
      <c r="N28" s="162"/>
      <c r="O28" s="149">
        <f t="shared" si="4"/>
        <v>46372</v>
      </c>
      <c r="P28" s="5" t="s">
        <v>27</v>
      </c>
      <c r="Q28" s="166"/>
      <c r="R28" s="149">
        <f t="shared" si="5"/>
        <v>46403</v>
      </c>
      <c r="S28" s="148"/>
      <c r="T28" s="162"/>
      <c r="U28" s="149">
        <f t="shared" si="6"/>
        <v>46434</v>
      </c>
      <c r="V28" s="5" t="s">
        <v>30</v>
      </c>
      <c r="W28" s="162"/>
      <c r="X28" s="149">
        <f t="shared" si="7"/>
        <v>46462</v>
      </c>
      <c r="Y28" s="5" t="s">
        <v>27</v>
      </c>
      <c r="Z28" s="162"/>
      <c r="AA28" s="149">
        <f t="shared" si="8"/>
        <v>46493</v>
      </c>
      <c r="AB28" s="5" t="s">
        <v>30</v>
      </c>
      <c r="AC28" s="162"/>
      <c r="AD28" s="149">
        <f t="shared" si="9"/>
        <v>46523</v>
      </c>
      <c r="AE28" s="148"/>
      <c r="AF28" s="162"/>
      <c r="AG28" s="149">
        <f t="shared" si="10"/>
        <v>46554</v>
      </c>
      <c r="AH28" s="5" t="s">
        <v>30</v>
      </c>
      <c r="AI28" s="162"/>
      <c r="AJ28" s="149">
        <f t="shared" si="11"/>
        <v>46584</v>
      </c>
      <c r="AK28" s="5" t="s">
        <v>30</v>
      </c>
      <c r="AL28" s="162"/>
      <c r="AM28" s="149">
        <f t="shared" si="12"/>
        <v>46615</v>
      </c>
      <c r="AN28" s="5" t="s">
        <v>30</v>
      </c>
    </row>
    <row r="29" spans="2:40" ht="24.9" customHeight="1" x14ac:dyDescent="0.3">
      <c r="B29" s="168"/>
      <c r="C29" s="149">
        <f t="shared" si="0"/>
        <v>46251</v>
      </c>
      <c r="D29" s="5"/>
      <c r="E29" s="162"/>
      <c r="F29" s="149">
        <f t="shared" si="1"/>
        <v>46282</v>
      </c>
      <c r="G29" s="5" t="s">
        <v>27</v>
      </c>
      <c r="H29" s="162"/>
      <c r="I29" s="149">
        <f t="shared" si="2"/>
        <v>46312</v>
      </c>
      <c r="J29" s="148"/>
      <c r="K29" s="162"/>
      <c r="L29" s="149">
        <f t="shared" si="3"/>
        <v>46343</v>
      </c>
      <c r="M29" s="5" t="s">
        <v>27</v>
      </c>
      <c r="N29" s="162"/>
      <c r="O29" s="149">
        <f t="shared" si="4"/>
        <v>46373</v>
      </c>
      <c r="P29" s="5" t="s">
        <v>27</v>
      </c>
      <c r="Q29" s="166"/>
      <c r="R29" s="149">
        <f t="shared" si="5"/>
        <v>46404</v>
      </c>
      <c r="S29" s="148"/>
      <c r="T29" s="162"/>
      <c r="U29" s="149">
        <f t="shared" si="6"/>
        <v>46435</v>
      </c>
      <c r="V29" s="5" t="s">
        <v>30</v>
      </c>
      <c r="W29" s="162"/>
      <c r="X29" s="149">
        <f t="shared" si="7"/>
        <v>46463</v>
      </c>
      <c r="Y29" s="5" t="s">
        <v>27</v>
      </c>
      <c r="Z29" s="162"/>
      <c r="AA29" s="149">
        <f t="shared" si="8"/>
        <v>46494</v>
      </c>
      <c r="AB29" s="148"/>
      <c r="AC29" s="162"/>
      <c r="AD29" s="149">
        <f t="shared" si="9"/>
        <v>46524</v>
      </c>
      <c r="AE29" s="148"/>
      <c r="AF29" s="162"/>
      <c r="AG29" s="149">
        <f t="shared" si="10"/>
        <v>46555</v>
      </c>
      <c r="AH29" s="5" t="s">
        <v>30</v>
      </c>
      <c r="AI29" s="162"/>
      <c r="AJ29" s="149">
        <f t="shared" si="11"/>
        <v>46585</v>
      </c>
      <c r="AK29" s="148"/>
      <c r="AL29" s="162"/>
      <c r="AM29" s="149">
        <f t="shared" si="12"/>
        <v>46616</v>
      </c>
      <c r="AN29" s="5" t="s">
        <v>30</v>
      </c>
    </row>
    <row r="30" spans="2:40" ht="24.9" customHeight="1" x14ac:dyDescent="0.3">
      <c r="B30" s="168"/>
      <c r="C30" s="149">
        <f t="shared" si="0"/>
        <v>46252</v>
      </c>
      <c r="D30" s="5"/>
      <c r="E30" s="162"/>
      <c r="F30" s="145">
        <f t="shared" si="1"/>
        <v>46283</v>
      </c>
      <c r="G30" s="5" t="s">
        <v>27</v>
      </c>
      <c r="H30" s="162"/>
      <c r="I30" s="145">
        <f t="shared" si="2"/>
        <v>46313</v>
      </c>
      <c r="J30" s="148"/>
      <c r="K30" s="162"/>
      <c r="L30" s="149">
        <f t="shared" si="3"/>
        <v>46344</v>
      </c>
      <c r="M30" s="5" t="s">
        <v>27</v>
      </c>
      <c r="N30" s="162"/>
      <c r="O30" s="149">
        <f t="shared" si="4"/>
        <v>46374</v>
      </c>
      <c r="P30" s="5" t="s">
        <v>27</v>
      </c>
      <c r="Q30" s="166"/>
      <c r="R30" s="149">
        <f t="shared" si="5"/>
        <v>46405</v>
      </c>
      <c r="S30" s="5" t="s">
        <v>27</v>
      </c>
      <c r="T30" s="162"/>
      <c r="U30" s="149">
        <f t="shared" si="6"/>
        <v>46436</v>
      </c>
      <c r="V30" s="5" t="s">
        <v>30</v>
      </c>
      <c r="W30" s="162"/>
      <c r="X30" s="149">
        <f t="shared" si="7"/>
        <v>46464</v>
      </c>
      <c r="Y30" s="5" t="s">
        <v>27</v>
      </c>
      <c r="Z30" s="162"/>
      <c r="AA30" s="149">
        <f t="shared" si="8"/>
        <v>46495</v>
      </c>
      <c r="AB30" s="148"/>
      <c r="AC30" s="162"/>
      <c r="AD30" s="149">
        <f t="shared" si="9"/>
        <v>46525</v>
      </c>
      <c r="AE30" s="5" t="s">
        <v>27</v>
      </c>
      <c r="AF30" s="162"/>
      <c r="AG30" s="149">
        <f t="shared" si="10"/>
        <v>46556</v>
      </c>
      <c r="AH30" s="5" t="s">
        <v>30</v>
      </c>
      <c r="AI30" s="162"/>
      <c r="AJ30" s="149">
        <f t="shared" si="11"/>
        <v>46586</v>
      </c>
      <c r="AK30" s="148"/>
      <c r="AL30" s="162"/>
      <c r="AM30" s="149">
        <f t="shared" si="12"/>
        <v>46617</v>
      </c>
      <c r="AN30" s="5" t="s">
        <v>30</v>
      </c>
    </row>
    <row r="31" spans="2:40" ht="24.9" customHeight="1" x14ac:dyDescent="0.3">
      <c r="B31" s="168"/>
      <c r="C31" s="149">
        <f t="shared" si="0"/>
        <v>46253</v>
      </c>
      <c r="D31" s="5"/>
      <c r="E31" s="162"/>
      <c r="F31" s="149">
        <f t="shared" si="1"/>
        <v>46284</v>
      </c>
      <c r="G31" s="148"/>
      <c r="H31" s="162"/>
      <c r="I31" s="149">
        <f t="shared" si="2"/>
        <v>46314</v>
      </c>
      <c r="J31" s="5" t="s">
        <v>30</v>
      </c>
      <c r="K31" s="162"/>
      <c r="L31" s="149">
        <f t="shared" si="3"/>
        <v>46345</v>
      </c>
      <c r="M31" s="5" t="s">
        <v>27</v>
      </c>
      <c r="N31" s="162"/>
      <c r="O31" s="149">
        <f t="shared" si="4"/>
        <v>46375</v>
      </c>
      <c r="P31" s="148"/>
      <c r="Q31" s="166"/>
      <c r="R31" s="149">
        <f t="shared" si="5"/>
        <v>46406</v>
      </c>
      <c r="S31" s="5" t="s">
        <v>27</v>
      </c>
      <c r="T31" s="162"/>
      <c r="U31" s="149">
        <f t="shared" si="6"/>
        <v>46437</v>
      </c>
      <c r="V31" s="5" t="s">
        <v>30</v>
      </c>
      <c r="W31" s="162"/>
      <c r="X31" s="149">
        <f t="shared" si="7"/>
        <v>46465</v>
      </c>
      <c r="Y31" s="5" t="s">
        <v>27</v>
      </c>
      <c r="Z31" s="162"/>
      <c r="AA31" s="149">
        <f t="shared" si="8"/>
        <v>46496</v>
      </c>
      <c r="AB31" s="5" t="s">
        <v>27</v>
      </c>
      <c r="AC31" s="162"/>
      <c r="AD31" s="149">
        <f t="shared" si="9"/>
        <v>46526</v>
      </c>
      <c r="AE31" s="5" t="s">
        <v>27</v>
      </c>
      <c r="AF31" s="162"/>
      <c r="AG31" s="149">
        <f t="shared" si="10"/>
        <v>46557</v>
      </c>
      <c r="AH31" s="148"/>
      <c r="AI31" s="162"/>
      <c r="AJ31" s="149">
        <f t="shared" si="11"/>
        <v>46587</v>
      </c>
      <c r="AK31" s="5" t="s">
        <v>30</v>
      </c>
      <c r="AL31" s="162"/>
      <c r="AM31" s="149">
        <f t="shared" si="12"/>
        <v>46618</v>
      </c>
      <c r="AN31" s="5" t="s">
        <v>30</v>
      </c>
    </row>
    <row r="32" spans="2:40" ht="24.9" customHeight="1" x14ac:dyDescent="0.3">
      <c r="B32" s="168"/>
      <c r="C32" s="149">
        <f t="shared" si="0"/>
        <v>46254</v>
      </c>
      <c r="D32" s="5"/>
      <c r="E32" s="162"/>
      <c r="F32" s="149">
        <f t="shared" si="1"/>
        <v>46285</v>
      </c>
      <c r="G32" s="148"/>
      <c r="H32" s="162"/>
      <c r="I32" s="149">
        <f t="shared" si="2"/>
        <v>46315</v>
      </c>
      <c r="J32" s="5" t="s">
        <v>30</v>
      </c>
      <c r="K32" s="162"/>
      <c r="L32" s="149">
        <f t="shared" si="3"/>
        <v>46346</v>
      </c>
      <c r="M32" s="5" t="s">
        <v>27</v>
      </c>
      <c r="N32" s="162"/>
      <c r="O32" s="149">
        <f t="shared" si="4"/>
        <v>46376</v>
      </c>
      <c r="P32" s="148"/>
      <c r="Q32" s="166"/>
      <c r="R32" s="149">
        <f t="shared" si="5"/>
        <v>46407</v>
      </c>
      <c r="S32" s="5" t="s">
        <v>27</v>
      </c>
      <c r="T32" s="162"/>
      <c r="U32" s="149">
        <f t="shared" si="6"/>
        <v>46438</v>
      </c>
      <c r="V32" s="148"/>
      <c r="W32" s="162"/>
      <c r="X32" s="149">
        <f t="shared" si="7"/>
        <v>46466</v>
      </c>
      <c r="Y32" s="148"/>
      <c r="Z32" s="162"/>
      <c r="AA32" s="149">
        <f t="shared" si="8"/>
        <v>46497</v>
      </c>
      <c r="AB32" s="5" t="s">
        <v>27</v>
      </c>
      <c r="AC32" s="162"/>
      <c r="AD32" s="149">
        <f t="shared" si="9"/>
        <v>46527</v>
      </c>
      <c r="AE32" s="5" t="s">
        <v>27</v>
      </c>
      <c r="AF32" s="162"/>
      <c r="AG32" s="149">
        <f t="shared" si="10"/>
        <v>46558</v>
      </c>
      <c r="AH32" s="148"/>
      <c r="AI32" s="162"/>
      <c r="AJ32" s="149">
        <f t="shared" si="11"/>
        <v>46588</v>
      </c>
      <c r="AK32" s="5" t="s">
        <v>30</v>
      </c>
      <c r="AL32" s="162"/>
      <c r="AM32" s="149">
        <f t="shared" si="12"/>
        <v>46619</v>
      </c>
      <c r="AN32" s="5" t="s">
        <v>30</v>
      </c>
    </row>
    <row r="33" spans="2:40" ht="24.9" customHeight="1" x14ac:dyDescent="0.3">
      <c r="B33" s="168"/>
      <c r="C33" s="149">
        <f t="shared" si="0"/>
        <v>46255</v>
      </c>
      <c r="D33" s="5"/>
      <c r="E33" s="162"/>
      <c r="F33" s="149">
        <f t="shared" si="1"/>
        <v>46286</v>
      </c>
      <c r="G33" s="5" t="s">
        <v>30</v>
      </c>
      <c r="H33" s="162"/>
      <c r="I33" s="149">
        <f t="shared" si="2"/>
        <v>46316</v>
      </c>
      <c r="J33" s="5" t="s">
        <v>30</v>
      </c>
      <c r="K33" s="162"/>
      <c r="L33" s="149">
        <f t="shared" si="3"/>
        <v>46347</v>
      </c>
      <c r="M33" s="148"/>
      <c r="N33" s="162"/>
      <c r="O33" s="149">
        <f t="shared" si="4"/>
        <v>46377</v>
      </c>
      <c r="P33" s="5" t="s">
        <v>30</v>
      </c>
      <c r="Q33" s="166"/>
      <c r="R33" s="149">
        <f t="shared" si="5"/>
        <v>46408</v>
      </c>
      <c r="S33" s="5" t="s">
        <v>27</v>
      </c>
      <c r="T33" s="162"/>
      <c r="U33" s="149">
        <f t="shared" si="6"/>
        <v>46439</v>
      </c>
      <c r="V33" s="148"/>
      <c r="W33" s="162"/>
      <c r="X33" s="149">
        <f t="shared" si="7"/>
        <v>46467</v>
      </c>
      <c r="Y33" s="148"/>
      <c r="Z33" s="162"/>
      <c r="AA33" s="149">
        <f t="shared" si="8"/>
        <v>46498</v>
      </c>
      <c r="AB33" s="5" t="s">
        <v>27</v>
      </c>
      <c r="AC33" s="162"/>
      <c r="AD33" s="149">
        <f t="shared" si="9"/>
        <v>46528</v>
      </c>
      <c r="AE33" s="5" t="s">
        <v>27</v>
      </c>
      <c r="AF33" s="162"/>
      <c r="AG33" s="152">
        <f t="shared" si="10"/>
        <v>46559</v>
      </c>
      <c r="AH33" s="5" t="s">
        <v>30</v>
      </c>
      <c r="AI33" s="162"/>
      <c r="AJ33" s="149">
        <f t="shared" si="11"/>
        <v>46589</v>
      </c>
      <c r="AK33" s="5" t="s">
        <v>30</v>
      </c>
      <c r="AL33" s="162"/>
      <c r="AM33" s="149">
        <f t="shared" si="12"/>
        <v>46620</v>
      </c>
      <c r="AN33" s="148"/>
    </row>
    <row r="34" spans="2:40" ht="24.9" customHeight="1" x14ac:dyDescent="0.3">
      <c r="B34" s="168"/>
      <c r="C34" s="149">
        <f t="shared" si="0"/>
        <v>46256</v>
      </c>
      <c r="D34" s="148"/>
      <c r="E34" s="162"/>
      <c r="F34" s="149">
        <f t="shared" si="1"/>
        <v>46287</v>
      </c>
      <c r="G34" s="5" t="s">
        <v>30</v>
      </c>
      <c r="H34" s="162"/>
      <c r="I34" s="149">
        <f t="shared" si="2"/>
        <v>46317</v>
      </c>
      <c r="J34" s="5" t="s">
        <v>30</v>
      </c>
      <c r="K34" s="162"/>
      <c r="L34" s="149">
        <f t="shared" si="3"/>
        <v>46348</v>
      </c>
      <c r="M34" s="148"/>
      <c r="N34" s="162"/>
      <c r="O34" s="149">
        <f t="shared" si="4"/>
        <v>46378</v>
      </c>
      <c r="P34" s="5" t="s">
        <v>30</v>
      </c>
      <c r="Q34" s="166"/>
      <c r="R34" s="149">
        <f t="shared" si="5"/>
        <v>46409</v>
      </c>
      <c r="S34" s="5" t="s">
        <v>27</v>
      </c>
      <c r="T34" s="162"/>
      <c r="U34" s="149">
        <f t="shared" si="6"/>
        <v>46440</v>
      </c>
      <c r="V34" s="5" t="s">
        <v>27</v>
      </c>
      <c r="W34" s="162"/>
      <c r="X34" s="149">
        <f t="shared" si="7"/>
        <v>46468</v>
      </c>
      <c r="Y34" s="5" t="s">
        <v>27</v>
      </c>
      <c r="Z34" s="162"/>
      <c r="AA34" s="149">
        <f t="shared" si="8"/>
        <v>46499</v>
      </c>
      <c r="AB34" s="5" t="s">
        <v>27</v>
      </c>
      <c r="AC34" s="162"/>
      <c r="AD34" s="149">
        <f t="shared" si="9"/>
        <v>46529</v>
      </c>
      <c r="AE34" s="148"/>
      <c r="AF34" s="162"/>
      <c r="AG34" s="152">
        <f t="shared" si="10"/>
        <v>46560</v>
      </c>
      <c r="AH34" s="5" t="s">
        <v>30</v>
      </c>
      <c r="AI34" s="162"/>
      <c r="AJ34" s="149">
        <f t="shared" si="11"/>
        <v>46590</v>
      </c>
      <c r="AK34" s="5" t="s">
        <v>30</v>
      </c>
      <c r="AL34" s="162"/>
      <c r="AM34" s="149">
        <f t="shared" si="12"/>
        <v>46621</v>
      </c>
      <c r="AN34" s="148"/>
    </row>
    <row r="35" spans="2:40" ht="24.9" customHeight="1" x14ac:dyDescent="0.3">
      <c r="B35" s="168"/>
      <c r="C35" s="149">
        <f t="shared" si="0"/>
        <v>46257</v>
      </c>
      <c r="D35" s="148"/>
      <c r="E35" s="162"/>
      <c r="F35" s="149">
        <f t="shared" si="1"/>
        <v>46288</v>
      </c>
      <c r="G35" s="5" t="s">
        <v>30</v>
      </c>
      <c r="H35" s="162"/>
      <c r="I35" s="149">
        <f t="shared" si="2"/>
        <v>46318</v>
      </c>
      <c r="J35" s="5" t="s">
        <v>30</v>
      </c>
      <c r="K35" s="162"/>
      <c r="L35" s="149">
        <f t="shared" si="3"/>
        <v>46349</v>
      </c>
      <c r="M35" s="5" t="s">
        <v>30</v>
      </c>
      <c r="N35" s="162"/>
      <c r="O35" s="149">
        <f t="shared" si="4"/>
        <v>46379</v>
      </c>
      <c r="P35" s="5" t="s">
        <v>30</v>
      </c>
      <c r="Q35" s="166"/>
      <c r="R35" s="149">
        <f t="shared" si="5"/>
        <v>46410</v>
      </c>
      <c r="S35" s="148"/>
      <c r="T35" s="162"/>
      <c r="U35" s="149">
        <f t="shared" si="6"/>
        <v>46441</v>
      </c>
      <c r="V35" s="5" t="s">
        <v>27</v>
      </c>
      <c r="W35" s="162"/>
      <c r="X35" s="149">
        <f t="shared" si="7"/>
        <v>46469</v>
      </c>
      <c r="Y35" s="5" t="s">
        <v>27</v>
      </c>
      <c r="Z35" s="162"/>
      <c r="AA35" s="149">
        <f t="shared" si="8"/>
        <v>46500</v>
      </c>
      <c r="AB35" s="5" t="s">
        <v>27</v>
      </c>
      <c r="AC35" s="162"/>
      <c r="AD35" s="149">
        <f t="shared" si="9"/>
        <v>46530</v>
      </c>
      <c r="AE35" s="148"/>
      <c r="AF35" s="162"/>
      <c r="AG35" s="152">
        <f t="shared" si="10"/>
        <v>46561</v>
      </c>
      <c r="AH35" s="5" t="s">
        <v>30</v>
      </c>
      <c r="AI35" s="162"/>
      <c r="AJ35" s="149">
        <f t="shared" si="11"/>
        <v>46591</v>
      </c>
      <c r="AK35" s="5" t="s">
        <v>30</v>
      </c>
      <c r="AL35" s="162"/>
      <c r="AM35" s="149">
        <f t="shared" si="12"/>
        <v>46622</v>
      </c>
      <c r="AN35" s="5" t="s">
        <v>30</v>
      </c>
    </row>
    <row r="36" spans="2:40" ht="24.9" customHeight="1" x14ac:dyDescent="0.3">
      <c r="B36" s="168"/>
      <c r="C36" s="149">
        <f t="shared" si="0"/>
        <v>46258</v>
      </c>
      <c r="D36" s="5"/>
      <c r="E36" s="162"/>
      <c r="F36" s="149">
        <f t="shared" si="1"/>
        <v>46289</v>
      </c>
      <c r="G36" s="5" t="s">
        <v>30</v>
      </c>
      <c r="H36" s="162"/>
      <c r="I36" s="149">
        <f t="shared" si="2"/>
        <v>46319</v>
      </c>
      <c r="J36" s="148"/>
      <c r="K36" s="162"/>
      <c r="L36" s="149">
        <f t="shared" si="3"/>
        <v>46350</v>
      </c>
      <c r="M36" s="5" t="s">
        <v>30</v>
      </c>
      <c r="N36" s="162"/>
      <c r="O36" s="149">
        <f t="shared" si="4"/>
        <v>46380</v>
      </c>
      <c r="P36" s="5" t="s">
        <v>30</v>
      </c>
      <c r="Q36" s="166"/>
      <c r="R36" s="149">
        <f t="shared" si="5"/>
        <v>46411</v>
      </c>
      <c r="S36" s="148"/>
      <c r="T36" s="162"/>
      <c r="U36" s="149">
        <f t="shared" si="6"/>
        <v>46442</v>
      </c>
      <c r="V36" s="5" t="s">
        <v>27</v>
      </c>
      <c r="W36" s="162"/>
      <c r="X36" s="149">
        <f t="shared" si="7"/>
        <v>46470</v>
      </c>
      <c r="Y36" s="5" t="s">
        <v>27</v>
      </c>
      <c r="Z36" s="162"/>
      <c r="AA36" s="149">
        <f t="shared" si="8"/>
        <v>46501</v>
      </c>
      <c r="AB36" s="148"/>
      <c r="AC36" s="162"/>
      <c r="AD36" s="149">
        <f t="shared" si="9"/>
        <v>46531</v>
      </c>
      <c r="AE36" s="5" t="s">
        <v>30</v>
      </c>
      <c r="AF36" s="162"/>
      <c r="AG36" s="149">
        <f t="shared" si="10"/>
        <v>46562</v>
      </c>
      <c r="AH36" s="5" t="s">
        <v>30</v>
      </c>
      <c r="AI36" s="162"/>
      <c r="AJ36" s="149">
        <f t="shared" si="11"/>
        <v>46592</v>
      </c>
      <c r="AK36" s="148"/>
      <c r="AL36" s="162"/>
      <c r="AM36" s="149">
        <f t="shared" si="12"/>
        <v>46623</v>
      </c>
      <c r="AN36" s="5" t="s">
        <v>30</v>
      </c>
    </row>
    <row r="37" spans="2:40" ht="24.9" customHeight="1" x14ac:dyDescent="0.3">
      <c r="B37" s="168"/>
      <c r="C37" s="153">
        <f t="shared" si="0"/>
        <v>46259</v>
      </c>
      <c r="D37" s="5"/>
      <c r="E37" s="162"/>
      <c r="F37" s="145">
        <f t="shared" si="1"/>
        <v>46290</v>
      </c>
      <c r="G37" s="5" t="s">
        <v>30</v>
      </c>
      <c r="H37" s="162"/>
      <c r="I37" s="145">
        <f t="shared" si="2"/>
        <v>46320</v>
      </c>
      <c r="J37" s="148"/>
      <c r="K37" s="162"/>
      <c r="L37" s="149">
        <f t="shared" si="3"/>
        <v>46351</v>
      </c>
      <c r="M37" s="5" t="s">
        <v>30</v>
      </c>
      <c r="N37" s="162"/>
      <c r="O37" s="149">
        <f t="shared" si="4"/>
        <v>46381</v>
      </c>
      <c r="P37" s="148"/>
      <c r="Q37" s="166"/>
      <c r="R37" s="149">
        <f t="shared" si="5"/>
        <v>46412</v>
      </c>
      <c r="S37" s="5" t="s">
        <v>30</v>
      </c>
      <c r="T37" s="162"/>
      <c r="U37" s="149">
        <f t="shared" si="6"/>
        <v>46443</v>
      </c>
      <c r="V37" s="5" t="s">
        <v>27</v>
      </c>
      <c r="W37" s="162"/>
      <c r="X37" s="149">
        <f t="shared" si="7"/>
        <v>46471</v>
      </c>
      <c r="Y37" s="5" t="s">
        <v>27</v>
      </c>
      <c r="Z37" s="162"/>
      <c r="AA37" s="149">
        <f t="shared" si="8"/>
        <v>46502</v>
      </c>
      <c r="AB37" s="148"/>
      <c r="AC37" s="162"/>
      <c r="AD37" s="149">
        <f t="shared" si="9"/>
        <v>46532</v>
      </c>
      <c r="AE37" s="6" t="s">
        <v>30</v>
      </c>
      <c r="AF37" s="162"/>
      <c r="AG37" s="149">
        <f t="shared" si="10"/>
        <v>46563</v>
      </c>
      <c r="AH37" s="5" t="s">
        <v>30</v>
      </c>
      <c r="AI37" s="162"/>
      <c r="AJ37" s="149">
        <f t="shared" si="11"/>
        <v>46593</v>
      </c>
      <c r="AK37" s="148"/>
      <c r="AL37" s="162"/>
      <c r="AM37" s="149">
        <f t="shared" si="12"/>
        <v>46624</v>
      </c>
      <c r="AN37" s="5" t="s">
        <v>30</v>
      </c>
    </row>
    <row r="38" spans="2:40" ht="24.9" customHeight="1" x14ac:dyDescent="0.3">
      <c r="B38" s="168"/>
      <c r="C38" s="149">
        <f t="shared" si="0"/>
        <v>46260</v>
      </c>
      <c r="D38" s="5"/>
      <c r="E38" s="162"/>
      <c r="F38" s="149">
        <f t="shared" si="1"/>
        <v>46291</v>
      </c>
      <c r="G38" s="148"/>
      <c r="H38" s="162"/>
      <c r="I38" s="149">
        <f t="shared" si="2"/>
        <v>46321</v>
      </c>
      <c r="J38" s="5" t="s">
        <v>30</v>
      </c>
      <c r="K38" s="162"/>
      <c r="L38" s="149">
        <f t="shared" si="3"/>
        <v>46352</v>
      </c>
      <c r="M38" s="5" t="s">
        <v>30</v>
      </c>
      <c r="N38" s="162"/>
      <c r="O38" s="149">
        <f t="shared" si="4"/>
        <v>46382</v>
      </c>
      <c r="P38" s="148"/>
      <c r="Q38" s="166"/>
      <c r="R38" s="149">
        <f t="shared" si="5"/>
        <v>46413</v>
      </c>
      <c r="S38" s="5" t="s">
        <v>30</v>
      </c>
      <c r="T38" s="162"/>
      <c r="U38" s="149">
        <f t="shared" si="6"/>
        <v>46444</v>
      </c>
      <c r="V38" s="5" t="s">
        <v>27</v>
      </c>
      <c r="W38" s="162"/>
      <c r="X38" s="149">
        <f t="shared" si="7"/>
        <v>46472</v>
      </c>
      <c r="Y38" s="5" t="s">
        <v>27</v>
      </c>
      <c r="Z38" s="162"/>
      <c r="AA38" s="149">
        <f t="shared" si="8"/>
        <v>46503</v>
      </c>
      <c r="AB38" s="5" t="s">
        <v>27</v>
      </c>
      <c r="AC38" s="162"/>
      <c r="AD38" s="149">
        <f t="shared" si="9"/>
        <v>46533</v>
      </c>
      <c r="AE38" s="6" t="s">
        <v>30</v>
      </c>
      <c r="AF38" s="162"/>
      <c r="AG38" s="149">
        <f t="shared" si="10"/>
        <v>46564</v>
      </c>
      <c r="AH38" s="148"/>
      <c r="AI38" s="162"/>
      <c r="AJ38" s="149">
        <f t="shared" si="11"/>
        <v>46594</v>
      </c>
      <c r="AK38" s="5" t="s">
        <v>30</v>
      </c>
      <c r="AL38" s="162"/>
      <c r="AM38" s="149">
        <f t="shared" si="12"/>
        <v>46625</v>
      </c>
      <c r="AN38" s="5" t="s">
        <v>30</v>
      </c>
    </row>
    <row r="39" spans="2:40" ht="24.9" customHeight="1" x14ac:dyDescent="0.3">
      <c r="B39" s="168"/>
      <c r="C39" s="145">
        <f t="shared" si="0"/>
        <v>46261</v>
      </c>
      <c r="D39" s="5"/>
      <c r="E39" s="162"/>
      <c r="F39" s="149">
        <f t="shared" si="1"/>
        <v>46292</v>
      </c>
      <c r="G39" s="148"/>
      <c r="H39" s="162"/>
      <c r="I39" s="149">
        <f t="shared" si="2"/>
        <v>46322</v>
      </c>
      <c r="J39" s="5" t="s">
        <v>30</v>
      </c>
      <c r="K39" s="162"/>
      <c r="L39" s="149">
        <f t="shared" si="3"/>
        <v>46353</v>
      </c>
      <c r="M39" s="5" t="s">
        <v>30</v>
      </c>
      <c r="N39" s="162"/>
      <c r="O39" s="149">
        <f t="shared" si="4"/>
        <v>46383</v>
      </c>
      <c r="P39" s="148"/>
      <c r="Q39" s="166"/>
      <c r="R39" s="149">
        <f t="shared" si="5"/>
        <v>46414</v>
      </c>
      <c r="S39" s="5" t="s">
        <v>30</v>
      </c>
      <c r="T39" s="162"/>
      <c r="U39" s="149">
        <f t="shared" si="6"/>
        <v>46445</v>
      </c>
      <c r="V39" s="148"/>
      <c r="W39" s="162"/>
      <c r="X39" s="149">
        <f t="shared" si="7"/>
        <v>46473</v>
      </c>
      <c r="Y39" s="148"/>
      <c r="Z39" s="162"/>
      <c r="AA39" s="149">
        <f t="shared" si="8"/>
        <v>46504</v>
      </c>
      <c r="AB39" s="5" t="s">
        <v>27</v>
      </c>
      <c r="AC39" s="162"/>
      <c r="AD39" s="153">
        <f t="shared" si="9"/>
        <v>46534</v>
      </c>
      <c r="AE39" s="6" t="s">
        <v>30</v>
      </c>
      <c r="AF39" s="162"/>
      <c r="AG39" s="149">
        <f t="shared" si="10"/>
        <v>46565</v>
      </c>
      <c r="AH39" s="148"/>
      <c r="AI39" s="162"/>
      <c r="AJ39" s="149">
        <f t="shared" si="11"/>
        <v>46595</v>
      </c>
      <c r="AK39" s="5" t="s">
        <v>30</v>
      </c>
      <c r="AL39" s="162"/>
      <c r="AM39" s="149">
        <f t="shared" si="12"/>
        <v>46626</v>
      </c>
      <c r="AN39" s="5" t="s">
        <v>30</v>
      </c>
    </row>
    <row r="40" spans="2:40" ht="24.9" customHeight="1" x14ac:dyDescent="0.3">
      <c r="B40" s="168"/>
      <c r="C40" s="149">
        <f t="shared" si="0"/>
        <v>46262</v>
      </c>
      <c r="D40" s="5"/>
      <c r="E40" s="162"/>
      <c r="F40" s="149">
        <f t="shared" si="1"/>
        <v>46293</v>
      </c>
      <c r="G40" s="5" t="s">
        <v>27</v>
      </c>
      <c r="H40" s="162"/>
      <c r="I40" s="149">
        <f t="shared" si="2"/>
        <v>46323</v>
      </c>
      <c r="J40" s="5" t="s">
        <v>30</v>
      </c>
      <c r="K40" s="162"/>
      <c r="L40" s="149">
        <f t="shared" si="3"/>
        <v>46354</v>
      </c>
      <c r="M40" s="148"/>
      <c r="N40" s="162"/>
      <c r="O40" s="149">
        <f t="shared" si="4"/>
        <v>46384</v>
      </c>
      <c r="P40" s="5" t="s">
        <v>30</v>
      </c>
      <c r="Q40" s="166"/>
      <c r="R40" s="149">
        <f t="shared" si="5"/>
        <v>46415</v>
      </c>
      <c r="S40" s="5" t="s">
        <v>30</v>
      </c>
      <c r="T40" s="162"/>
      <c r="U40" s="149">
        <f t="shared" si="6"/>
        <v>46446</v>
      </c>
      <c r="V40" s="148"/>
      <c r="W40" s="162"/>
      <c r="X40" s="149">
        <f t="shared" si="7"/>
        <v>46474</v>
      </c>
      <c r="Y40" s="148"/>
      <c r="Z40" s="162"/>
      <c r="AA40" s="149">
        <f t="shared" si="8"/>
        <v>46505</v>
      </c>
      <c r="AB40" s="5" t="s">
        <v>27</v>
      </c>
      <c r="AC40" s="162"/>
      <c r="AD40" s="149">
        <f t="shared" si="9"/>
        <v>46535</v>
      </c>
      <c r="AE40" s="6" t="s">
        <v>30</v>
      </c>
      <c r="AF40" s="162"/>
      <c r="AG40" s="149">
        <f t="shared" si="10"/>
        <v>46566</v>
      </c>
      <c r="AH40" s="5" t="s">
        <v>30</v>
      </c>
      <c r="AI40" s="162"/>
      <c r="AJ40" s="149">
        <f t="shared" si="11"/>
        <v>46596</v>
      </c>
      <c r="AK40" s="5" t="s">
        <v>30</v>
      </c>
      <c r="AL40" s="162"/>
      <c r="AM40" s="149">
        <f t="shared" si="12"/>
        <v>46627</v>
      </c>
      <c r="AN40" s="148"/>
    </row>
    <row r="41" spans="2:40" ht="24.9" customHeight="1" x14ac:dyDescent="0.3">
      <c r="B41" s="168"/>
      <c r="C41" s="145">
        <f t="shared" si="0"/>
        <v>46263</v>
      </c>
      <c r="D41" s="148"/>
      <c r="E41" s="162"/>
      <c r="F41" s="149">
        <f t="shared" si="1"/>
        <v>46294</v>
      </c>
      <c r="G41" s="5" t="s">
        <v>27</v>
      </c>
      <c r="H41" s="162"/>
      <c r="I41" s="149">
        <f t="shared" si="2"/>
        <v>46324</v>
      </c>
      <c r="J41" s="5" t="s">
        <v>30</v>
      </c>
      <c r="K41" s="162"/>
      <c r="L41" s="149">
        <f t="shared" si="3"/>
        <v>46355</v>
      </c>
      <c r="M41" s="148"/>
      <c r="N41" s="162"/>
      <c r="O41" s="149">
        <f t="shared" si="4"/>
        <v>46385</v>
      </c>
      <c r="P41" s="5" t="s">
        <v>30</v>
      </c>
      <c r="Q41" s="166"/>
      <c r="R41" s="149">
        <f t="shared" si="5"/>
        <v>46416</v>
      </c>
      <c r="S41" s="5" t="s">
        <v>30</v>
      </c>
      <c r="T41" s="147"/>
      <c r="U41" s="149"/>
      <c r="V41" s="148"/>
      <c r="W41" s="147"/>
      <c r="X41" s="149">
        <f t="shared" si="7"/>
        <v>46475</v>
      </c>
      <c r="Y41" s="148"/>
      <c r="Z41" s="162"/>
      <c r="AA41" s="149">
        <f t="shared" si="8"/>
        <v>46506</v>
      </c>
      <c r="AB41" s="5" t="s">
        <v>27</v>
      </c>
      <c r="AC41" s="162"/>
      <c r="AD41" s="145">
        <f t="shared" si="9"/>
        <v>46536</v>
      </c>
      <c r="AE41" s="154"/>
      <c r="AF41" s="162"/>
      <c r="AG41" s="149">
        <f t="shared" si="10"/>
        <v>46567</v>
      </c>
      <c r="AH41" s="5" t="s">
        <v>30</v>
      </c>
      <c r="AI41" s="162"/>
      <c r="AJ41" s="149">
        <f t="shared" si="11"/>
        <v>46597</v>
      </c>
      <c r="AK41" s="5" t="s">
        <v>30</v>
      </c>
      <c r="AL41" s="162"/>
      <c r="AM41" s="149">
        <f t="shared" si="12"/>
        <v>46628</v>
      </c>
      <c r="AN41" s="148"/>
    </row>
    <row r="42" spans="2:40" ht="24.9" customHeight="1" x14ac:dyDescent="0.3">
      <c r="B42" s="168"/>
      <c r="C42" s="149">
        <f t="shared" si="0"/>
        <v>46264</v>
      </c>
      <c r="D42" s="148"/>
      <c r="E42" s="162"/>
      <c r="F42" s="149">
        <f t="shared" si="1"/>
        <v>46295</v>
      </c>
      <c r="G42" s="5" t="s">
        <v>27</v>
      </c>
      <c r="H42" s="162"/>
      <c r="I42" s="149">
        <f t="shared" si="2"/>
        <v>46325</v>
      </c>
      <c r="J42" s="5" t="s">
        <v>30</v>
      </c>
      <c r="K42" s="162"/>
      <c r="L42" s="149">
        <f t="shared" si="3"/>
        <v>46356</v>
      </c>
      <c r="M42" s="6" t="s">
        <v>30</v>
      </c>
      <c r="N42" s="162"/>
      <c r="O42" s="149">
        <f t="shared" si="4"/>
        <v>46386</v>
      </c>
      <c r="P42" s="5" t="s">
        <v>30</v>
      </c>
      <c r="Q42" s="166"/>
      <c r="R42" s="149">
        <f t="shared" si="5"/>
        <v>46417</v>
      </c>
      <c r="S42" s="148"/>
      <c r="T42" s="147"/>
      <c r="U42" s="149"/>
      <c r="V42" s="148"/>
      <c r="W42" s="147"/>
      <c r="X42" s="149">
        <f t="shared" si="7"/>
        <v>46476</v>
      </c>
      <c r="Y42" s="5" t="s">
        <v>30</v>
      </c>
      <c r="Z42" s="162"/>
      <c r="AA42" s="149">
        <f t="shared" si="8"/>
        <v>46507</v>
      </c>
      <c r="AB42" s="6" t="s">
        <v>27</v>
      </c>
      <c r="AC42" s="162"/>
      <c r="AD42" s="149">
        <f t="shared" si="9"/>
        <v>46537</v>
      </c>
      <c r="AE42" s="148"/>
      <c r="AF42" s="162"/>
      <c r="AG42" s="149">
        <f t="shared" si="10"/>
        <v>46568</v>
      </c>
      <c r="AH42" s="6" t="s">
        <v>30</v>
      </c>
      <c r="AI42" s="162"/>
      <c r="AJ42" s="149">
        <f t="shared" si="11"/>
        <v>46598</v>
      </c>
      <c r="AK42" s="5" t="s">
        <v>30</v>
      </c>
      <c r="AL42" s="162"/>
      <c r="AM42" s="149">
        <f t="shared" si="12"/>
        <v>46629</v>
      </c>
      <c r="AN42" s="5" t="s">
        <v>30</v>
      </c>
    </row>
    <row r="43" spans="2:40" ht="24.9" customHeight="1" x14ac:dyDescent="0.3">
      <c r="B43" s="169"/>
      <c r="C43" s="149">
        <f t="shared" si="0"/>
        <v>46265</v>
      </c>
      <c r="D43" s="5" t="s">
        <v>55</v>
      </c>
      <c r="E43" s="171"/>
      <c r="F43" s="149"/>
      <c r="G43" s="148"/>
      <c r="H43" s="171"/>
      <c r="I43" s="149">
        <f t="shared" si="2"/>
        <v>46326</v>
      </c>
      <c r="J43" s="148"/>
      <c r="K43" s="163"/>
      <c r="L43" s="149"/>
      <c r="M43" s="148"/>
      <c r="N43" s="163"/>
      <c r="O43" s="149">
        <f t="shared" si="4"/>
        <v>46387</v>
      </c>
      <c r="P43" s="5" t="s">
        <v>30</v>
      </c>
      <c r="Q43" s="166"/>
      <c r="R43" s="149">
        <f t="shared" si="5"/>
        <v>46418</v>
      </c>
      <c r="S43" s="148"/>
      <c r="T43" s="157"/>
      <c r="U43" s="149"/>
      <c r="V43" s="148"/>
      <c r="W43" s="157"/>
      <c r="X43" s="149">
        <f t="shared" si="7"/>
        <v>46477</v>
      </c>
      <c r="Y43" s="5" t="s">
        <v>30</v>
      </c>
      <c r="Z43" s="157"/>
      <c r="AA43" s="187"/>
      <c r="AB43" s="148"/>
      <c r="AC43" s="157"/>
      <c r="AD43" s="149">
        <f t="shared" si="9"/>
        <v>46538</v>
      </c>
      <c r="AE43" s="5" t="s">
        <v>30</v>
      </c>
      <c r="AF43" s="157"/>
      <c r="AG43" s="149"/>
      <c r="AH43" s="187"/>
      <c r="AI43" s="157"/>
      <c r="AJ43" s="149">
        <f t="shared" si="11"/>
        <v>46599</v>
      </c>
      <c r="AK43" s="148"/>
      <c r="AL43" s="163"/>
      <c r="AM43" s="149">
        <f t="shared" si="12"/>
        <v>46630</v>
      </c>
      <c r="AN43" s="5" t="s">
        <v>30</v>
      </c>
    </row>
    <row r="44" spans="2:40" x14ac:dyDescent="0.3">
      <c r="AC44" s="147"/>
    </row>
  </sheetData>
  <sheetProtection algorithmName="SHA-512" hashValue="hQ1IlWPWosAOyRG8Y6uKU+K57pb2vO6CF19YYGLCCwYMFzghWqouVtWYzh3NTLqgEb/a9IKFcW27YA1eDNyYrA==" saltValue="ejjPTsjhT61N5mA7g/YAB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abSelected="1" topLeftCell="H19" zoomScale="70" zoomScaleNormal="70" workbookViewId="0">
      <selection activeCell="AK43" sqref="AK43"/>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row>
    <row r="2" spans="1:43" ht="15" hidden="1" customHeight="1" x14ac:dyDescent="0.3">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row>
    <row r="3" spans="1:43" ht="24.9" customHeight="1" x14ac:dyDescent="0.3">
      <c r="A3" s="130"/>
      <c r="C3" s="3"/>
      <c r="D3" s="3"/>
      <c r="E3" s="3"/>
      <c r="F3" s="3"/>
      <c r="G3" s="3"/>
      <c r="H3" s="3"/>
      <c r="I3" s="269" t="s">
        <v>112</v>
      </c>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130"/>
      <c r="AJ3" s="130"/>
      <c r="AK3" s="130"/>
    </row>
    <row r="4" spans="1:43" ht="24.9" customHeight="1" x14ac:dyDescent="0.3">
      <c r="A4" s="130"/>
      <c r="C4" s="3"/>
      <c r="D4" s="3"/>
      <c r="E4" s="3"/>
      <c r="F4" s="3"/>
      <c r="G4" s="3"/>
      <c r="H4" s="3"/>
      <c r="I4" s="269" t="str">
        <f>_xlfn.CONCAT("Année universitaire ",B11,"-",O11,"")</f>
        <v>Année universitaire 2027-2028</v>
      </c>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132"/>
      <c r="AJ4" s="132"/>
      <c r="AK4" s="132"/>
    </row>
    <row r="5" spans="1:43" ht="24.9" customHeight="1" x14ac:dyDescent="0.3">
      <c r="A5" s="130"/>
      <c r="C5" s="3"/>
      <c r="D5" s="3"/>
      <c r="E5" s="3"/>
      <c r="F5" s="3"/>
      <c r="G5" s="3"/>
      <c r="H5" s="3"/>
      <c r="I5" s="269" t="str">
        <f>_xlfn.TEXTJOIN(" - ",TRUE,'Fiche formation'!A2,'Fiche formation'!C8)</f>
        <v>UFA UNIVERSITE PERPIGNAN VIA DOMITIA - UPVD</v>
      </c>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132"/>
      <c r="AJ5" s="132"/>
      <c r="AK5" s="132"/>
    </row>
    <row r="6" spans="1:43" ht="50.1" customHeight="1" x14ac:dyDescent="0.3">
      <c r="A6" s="130"/>
      <c r="B6" s="3"/>
      <c r="C6" s="3"/>
      <c r="D6" s="3"/>
      <c r="E6" s="3"/>
      <c r="F6" s="3"/>
      <c r="G6" s="3"/>
      <c r="H6" s="3"/>
      <c r="I6" s="269" t="s">
        <v>162</v>
      </c>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132"/>
      <c r="AJ6" s="132"/>
      <c r="AK6" s="132"/>
    </row>
    <row r="7" spans="1:43" ht="24.9" customHeight="1" x14ac:dyDescent="0.3">
      <c r="A7" s="130"/>
      <c r="B7" s="3"/>
      <c r="C7" s="27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LG Electronique, énergie électrique, automatique - Electronique, Energie électrique, Automatique - LG EEEA</v>
      </c>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row>
    <row r="8" spans="1:43" ht="110.1" customHeight="1" thickBot="1" x14ac:dyDescent="0.35">
      <c r="A8" s="130"/>
      <c r="B8" s="3"/>
      <c r="C8" s="131"/>
      <c r="D8" s="134"/>
      <c r="E8" s="132"/>
      <c r="F8" s="132"/>
      <c r="G8" s="132"/>
      <c r="H8" s="132"/>
      <c r="I8" s="268" t="s">
        <v>742</v>
      </c>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135"/>
      <c r="AM8" s="135"/>
      <c r="AN8" s="135"/>
      <c r="AO8" s="135"/>
      <c r="AP8" s="135"/>
      <c r="AQ8" s="135"/>
    </row>
    <row r="9" spans="1:43" s="136" customFormat="1" ht="54.9" customHeight="1" thickBot="1" x14ac:dyDescent="0.35">
      <c r="B9" s="137"/>
      <c r="C9" s="276" t="s">
        <v>113</v>
      </c>
      <c r="D9" s="276"/>
      <c r="E9" s="138"/>
      <c r="F9" s="276" t="s">
        <v>117</v>
      </c>
      <c r="G9" s="276"/>
      <c r="H9" s="139"/>
      <c r="I9" s="276" t="s">
        <v>128</v>
      </c>
      <c r="J9" s="276"/>
      <c r="K9" s="188"/>
      <c r="L9" s="276" t="s">
        <v>743</v>
      </c>
      <c r="M9" s="276"/>
      <c r="N9" s="140"/>
      <c r="O9" s="276" t="s">
        <v>28</v>
      </c>
      <c r="P9" s="276"/>
      <c r="Q9" s="141"/>
      <c r="R9" s="276" t="s">
        <v>116</v>
      </c>
      <c r="S9" s="276"/>
      <c r="T9" s="142"/>
      <c r="U9" s="276" t="s">
        <v>115</v>
      </c>
      <c r="V9" s="276"/>
      <c r="W9" s="4"/>
      <c r="X9" s="272"/>
      <c r="Y9" s="272"/>
      <c r="Z9" s="4"/>
      <c r="AA9" s="272"/>
      <c r="AB9" s="272"/>
      <c r="AC9" s="4"/>
      <c r="AD9" s="272"/>
      <c r="AE9" s="272"/>
      <c r="AF9" s="134"/>
      <c r="AG9" s="272"/>
      <c r="AH9" s="272"/>
      <c r="AI9" s="4"/>
      <c r="AJ9" s="272"/>
      <c r="AK9" s="272"/>
      <c r="AM9" s="272"/>
      <c r="AN9" s="272"/>
      <c r="AP9" s="268"/>
      <c r="AQ9" s="268"/>
    </row>
    <row r="11" spans="1:43" ht="24.9" customHeight="1" x14ac:dyDescent="0.3">
      <c r="B11" s="275">
        <v>2027</v>
      </c>
      <c r="C11" s="275"/>
      <c r="D11" s="275"/>
      <c r="E11" s="275"/>
      <c r="F11" s="275"/>
      <c r="G11" s="275"/>
      <c r="H11" s="275"/>
      <c r="I11" s="275"/>
      <c r="J11" s="275"/>
      <c r="K11" s="275"/>
      <c r="L11" s="275"/>
      <c r="M11" s="275"/>
      <c r="N11" s="164"/>
      <c r="O11" s="277">
        <f>B11+1</f>
        <v>2028</v>
      </c>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9"/>
      <c r="AP11" s="176"/>
      <c r="AQ11" s="176"/>
    </row>
    <row r="12" spans="1:43" ht="24.9" customHeight="1" x14ac:dyDescent="0.3">
      <c r="B12" s="143"/>
      <c r="C12" s="270" t="s">
        <v>32</v>
      </c>
      <c r="D12" s="270"/>
      <c r="E12" s="143"/>
      <c r="F12" s="270" t="s">
        <v>101</v>
      </c>
      <c r="G12" s="270"/>
      <c r="H12" s="143"/>
      <c r="I12" s="270" t="s">
        <v>102</v>
      </c>
      <c r="J12" s="270"/>
      <c r="K12" s="143"/>
      <c r="L12" s="270" t="s">
        <v>103</v>
      </c>
      <c r="M12" s="270"/>
      <c r="N12" s="165"/>
      <c r="O12" s="270" t="s">
        <v>104</v>
      </c>
      <c r="P12" s="270"/>
      <c r="Q12" s="143"/>
      <c r="R12" s="270" t="s">
        <v>105</v>
      </c>
      <c r="S12" s="270"/>
      <c r="T12" s="143"/>
      <c r="U12" s="270" t="s">
        <v>106</v>
      </c>
      <c r="V12" s="270"/>
      <c r="W12" s="143"/>
      <c r="X12" s="270" t="s">
        <v>107</v>
      </c>
      <c r="Y12" s="270"/>
      <c r="Z12" s="143"/>
      <c r="AA12" s="270" t="s">
        <v>108</v>
      </c>
      <c r="AB12" s="270"/>
      <c r="AC12" s="143"/>
      <c r="AD12" s="270" t="s">
        <v>109</v>
      </c>
      <c r="AE12" s="270"/>
      <c r="AF12" s="143">
        <f>MONTH(1&amp;AG12)</f>
        <v>7</v>
      </c>
      <c r="AG12" s="270" t="s">
        <v>110</v>
      </c>
      <c r="AH12" s="270"/>
      <c r="AI12" s="143"/>
      <c r="AJ12" s="270" t="s">
        <v>111</v>
      </c>
      <c r="AK12" s="270"/>
      <c r="AL12" s="143"/>
      <c r="AM12" s="270" t="s">
        <v>32</v>
      </c>
      <c r="AN12" s="270"/>
      <c r="AO12" s="143"/>
      <c r="AP12" s="270" t="s">
        <v>101</v>
      </c>
      <c r="AQ12" s="270"/>
    </row>
    <row r="13" spans="1:43" ht="24.9" customHeight="1" x14ac:dyDescent="0.3">
      <c r="B13" s="144"/>
      <c r="C13" s="145">
        <f>DATE($B$11,MONTH(1&amp;C$12),1)</f>
        <v>46631</v>
      </c>
      <c r="D13" s="5" t="s">
        <v>27</v>
      </c>
      <c r="E13" s="146"/>
      <c r="F13" s="145">
        <f>DATE($B$11,MONTH(1&amp;F$12),1)</f>
        <v>46661</v>
      </c>
      <c r="G13" s="5" t="s">
        <v>27</v>
      </c>
      <c r="H13" s="147"/>
      <c r="I13" s="145">
        <f>DATE($B$11,MONTH(1&amp;I$12),1)</f>
        <v>46692</v>
      </c>
      <c r="J13" s="148"/>
      <c r="K13" s="147"/>
      <c r="L13" s="145">
        <f>DATE($B$11,MONTH(1&amp;L$12),1)</f>
        <v>46722</v>
      </c>
      <c r="M13" s="5" t="s">
        <v>27</v>
      </c>
      <c r="N13" s="166"/>
      <c r="O13" s="145">
        <f>DATE($O$11,MONTH(1&amp;O$12),1)</f>
        <v>46753</v>
      </c>
      <c r="P13" s="148"/>
      <c r="Q13" s="162"/>
      <c r="R13" s="145">
        <f>DATE($O$11,MONTH(1&amp;R$12),1)</f>
        <v>46784</v>
      </c>
      <c r="S13" s="5" t="s">
        <v>27</v>
      </c>
      <c r="T13" s="162"/>
      <c r="U13" s="145">
        <f>DATE($O$11,MONTH(1&amp;U$12),1)</f>
        <v>46813</v>
      </c>
      <c r="V13" s="5" t="s">
        <v>30</v>
      </c>
      <c r="W13" s="162"/>
      <c r="X13" s="145">
        <f>DATE($O$11,MONTH(1&amp;X$12),1)</f>
        <v>46844</v>
      </c>
      <c r="Y13" s="148"/>
      <c r="Z13" s="162"/>
      <c r="AA13" s="145">
        <f>DATE($O$11,MONTH(1&amp;AA$12),1)</f>
        <v>46874</v>
      </c>
      <c r="AB13" s="148"/>
      <c r="AC13" s="162"/>
      <c r="AD13" s="145">
        <f>DATE($O$11,MONTH(1&amp;AD$12),1)</f>
        <v>46905</v>
      </c>
      <c r="AE13" s="5" t="s">
        <v>30</v>
      </c>
      <c r="AF13" s="162"/>
      <c r="AG13" s="145">
        <f>DATE($O$11,MONTH(1&amp;AG$12),1)</f>
        <v>46935</v>
      </c>
      <c r="AH13" s="148"/>
      <c r="AI13" s="162"/>
      <c r="AJ13" s="145">
        <f>DATE($O$11,MONTH(1&amp;AJ$12),1)</f>
        <v>46966</v>
      </c>
      <c r="AK13" s="5" t="s">
        <v>30</v>
      </c>
      <c r="AL13" s="162"/>
      <c r="AM13" s="145">
        <f>DATE($O$11,MONTH(1&amp;AM$12),1)</f>
        <v>46997</v>
      </c>
      <c r="AN13" s="5"/>
      <c r="AO13" s="175"/>
      <c r="AP13" s="145">
        <f>DATE($O$11,MONTH(1&amp;AP$12),1)</f>
        <v>47027</v>
      </c>
      <c r="AQ13" s="148"/>
    </row>
    <row r="14" spans="1:43" ht="24.9" customHeight="1" x14ac:dyDescent="0.3">
      <c r="B14" s="144"/>
      <c r="C14" s="149">
        <f>C13+1</f>
        <v>46632</v>
      </c>
      <c r="D14" s="5" t="s">
        <v>27</v>
      </c>
      <c r="E14" s="146"/>
      <c r="F14" s="149">
        <f>F13+1</f>
        <v>46662</v>
      </c>
      <c r="G14" s="154"/>
      <c r="H14" s="147"/>
      <c r="I14" s="149">
        <f>I13+1</f>
        <v>46693</v>
      </c>
      <c r="J14" s="5" t="s">
        <v>27</v>
      </c>
      <c r="K14" s="147"/>
      <c r="L14" s="149">
        <f>L13+1</f>
        <v>46723</v>
      </c>
      <c r="M14" s="5" t="s">
        <v>27</v>
      </c>
      <c r="N14" s="166"/>
      <c r="O14" s="149">
        <f>O13+1</f>
        <v>46754</v>
      </c>
      <c r="P14" s="148"/>
      <c r="Q14" s="162"/>
      <c r="R14" s="149">
        <f>R13+1</f>
        <v>46785</v>
      </c>
      <c r="S14" s="5" t="s">
        <v>27</v>
      </c>
      <c r="T14" s="162"/>
      <c r="U14" s="149">
        <f>U13+1</f>
        <v>46814</v>
      </c>
      <c r="V14" s="5" t="s">
        <v>30</v>
      </c>
      <c r="W14" s="162"/>
      <c r="X14" s="149">
        <f>X13+1</f>
        <v>46845</v>
      </c>
      <c r="Y14" s="148"/>
      <c r="Z14" s="162"/>
      <c r="AA14" s="149">
        <f>AA13+1</f>
        <v>46875</v>
      </c>
      <c r="AB14" s="5" t="s">
        <v>27</v>
      </c>
      <c r="AC14" s="162"/>
      <c r="AD14" s="149">
        <f>AD13+1</f>
        <v>46906</v>
      </c>
      <c r="AE14" s="5" t="s">
        <v>30</v>
      </c>
      <c r="AF14" s="162"/>
      <c r="AG14" s="149">
        <f>AG13+1</f>
        <v>46936</v>
      </c>
      <c r="AH14" s="148"/>
      <c r="AI14" s="162"/>
      <c r="AJ14" s="149">
        <f>AJ13+1</f>
        <v>46967</v>
      </c>
      <c r="AK14" s="5" t="s">
        <v>30</v>
      </c>
      <c r="AL14" s="162"/>
      <c r="AM14" s="149">
        <f>AM13+1</f>
        <v>46998</v>
      </c>
      <c r="AN14" s="148"/>
      <c r="AO14" s="168"/>
      <c r="AP14" s="149">
        <f>AP13+1</f>
        <v>47028</v>
      </c>
      <c r="AQ14" s="5"/>
    </row>
    <row r="15" spans="1:43" ht="24.9" customHeight="1" x14ac:dyDescent="0.3">
      <c r="B15" s="144"/>
      <c r="C15" s="149">
        <f t="shared" ref="C15:C42" si="0">C14+1</f>
        <v>46633</v>
      </c>
      <c r="D15" s="5" t="s">
        <v>27</v>
      </c>
      <c r="E15" s="146"/>
      <c r="F15" s="149">
        <f t="shared" ref="F15:F43" si="1">F14+1</f>
        <v>46663</v>
      </c>
      <c r="G15" s="148"/>
      <c r="H15" s="147"/>
      <c r="I15" s="149">
        <f t="shared" ref="I15:I42" si="2">I14+1</f>
        <v>46694</v>
      </c>
      <c r="J15" s="5" t="s">
        <v>27</v>
      </c>
      <c r="K15" s="147"/>
      <c r="L15" s="149">
        <f t="shared" ref="L15:L43" si="3">L14+1</f>
        <v>46724</v>
      </c>
      <c r="M15" s="5" t="s">
        <v>27</v>
      </c>
      <c r="N15" s="166"/>
      <c r="O15" s="149">
        <f t="shared" ref="O15:O43" si="4">O14+1</f>
        <v>46755</v>
      </c>
      <c r="P15" s="5" t="s">
        <v>27</v>
      </c>
      <c r="Q15" s="162"/>
      <c r="R15" s="149">
        <f t="shared" ref="R15:R41" si="5">R14+1</f>
        <v>46786</v>
      </c>
      <c r="S15" s="5" t="s">
        <v>27</v>
      </c>
      <c r="T15" s="162"/>
      <c r="U15" s="149">
        <f t="shared" ref="U15:U43" si="6">U14+1</f>
        <v>46815</v>
      </c>
      <c r="V15" s="5" t="s">
        <v>30</v>
      </c>
      <c r="W15" s="162"/>
      <c r="X15" s="149">
        <f t="shared" ref="X15:X42" si="7">X14+1</f>
        <v>46846</v>
      </c>
      <c r="Y15" s="5" t="s">
        <v>27</v>
      </c>
      <c r="Z15" s="162"/>
      <c r="AA15" s="149">
        <f t="shared" ref="AA15:AA43" si="8">AA14+1</f>
        <v>46876</v>
      </c>
      <c r="AB15" s="5" t="s">
        <v>27</v>
      </c>
      <c r="AC15" s="162"/>
      <c r="AD15" s="149">
        <f t="shared" ref="AD15:AD42" si="9">AD14+1</f>
        <v>46907</v>
      </c>
      <c r="AE15" s="148"/>
      <c r="AF15" s="162"/>
      <c r="AG15" s="149">
        <f t="shared" ref="AG15:AG43" si="10">AG14+1</f>
        <v>46937</v>
      </c>
      <c r="AH15" s="5" t="s">
        <v>28</v>
      </c>
      <c r="AI15" s="162"/>
      <c r="AJ15" s="149">
        <f t="shared" ref="AJ15:AJ43" si="11">AJ14+1</f>
        <v>46968</v>
      </c>
      <c r="AK15" s="5" t="s">
        <v>30</v>
      </c>
      <c r="AL15" s="162"/>
      <c r="AM15" s="149">
        <f t="shared" ref="AM15:AM42" si="12">AM14+1</f>
        <v>46999</v>
      </c>
      <c r="AN15" s="148"/>
      <c r="AO15" s="168"/>
      <c r="AP15" s="149">
        <f t="shared" ref="AP15:AP43" si="13">AP14+1</f>
        <v>47029</v>
      </c>
      <c r="AQ15" s="5"/>
    </row>
    <row r="16" spans="1:43" ht="24.9" customHeight="1" x14ac:dyDescent="0.3">
      <c r="B16" s="144"/>
      <c r="C16" s="149">
        <f t="shared" si="0"/>
        <v>46634</v>
      </c>
      <c r="D16" s="148"/>
      <c r="E16" s="146"/>
      <c r="F16" s="149">
        <f t="shared" si="1"/>
        <v>46664</v>
      </c>
      <c r="G16" s="5" t="s">
        <v>27</v>
      </c>
      <c r="H16" s="147"/>
      <c r="I16" s="149">
        <f t="shared" si="2"/>
        <v>46695</v>
      </c>
      <c r="J16" s="5" t="s">
        <v>27</v>
      </c>
      <c r="K16" s="147"/>
      <c r="L16" s="149">
        <f t="shared" si="3"/>
        <v>46725</v>
      </c>
      <c r="M16" s="148"/>
      <c r="N16" s="166"/>
      <c r="O16" s="149">
        <f t="shared" si="4"/>
        <v>46756</v>
      </c>
      <c r="P16" s="5" t="s">
        <v>27</v>
      </c>
      <c r="Q16" s="162"/>
      <c r="R16" s="149">
        <f t="shared" si="5"/>
        <v>46787</v>
      </c>
      <c r="S16" s="5" t="s">
        <v>27</v>
      </c>
      <c r="T16" s="162"/>
      <c r="U16" s="149">
        <f t="shared" si="6"/>
        <v>46816</v>
      </c>
      <c r="V16" s="148"/>
      <c r="W16" s="162"/>
      <c r="X16" s="149">
        <f t="shared" si="7"/>
        <v>46847</v>
      </c>
      <c r="Y16" s="5" t="s">
        <v>27</v>
      </c>
      <c r="Z16" s="162"/>
      <c r="AA16" s="149">
        <f t="shared" si="8"/>
        <v>46877</v>
      </c>
      <c r="AB16" s="5" t="s">
        <v>27</v>
      </c>
      <c r="AC16" s="162"/>
      <c r="AD16" s="149">
        <f t="shared" si="9"/>
        <v>46908</v>
      </c>
      <c r="AE16" s="148"/>
      <c r="AF16" s="162"/>
      <c r="AG16" s="149">
        <f t="shared" si="10"/>
        <v>46938</v>
      </c>
      <c r="AH16" s="5" t="s">
        <v>30</v>
      </c>
      <c r="AI16" s="162"/>
      <c r="AJ16" s="149">
        <f t="shared" si="11"/>
        <v>46969</v>
      </c>
      <c r="AK16" s="5" t="s">
        <v>30</v>
      </c>
      <c r="AL16" s="162"/>
      <c r="AM16" s="149">
        <f t="shared" si="12"/>
        <v>47000</v>
      </c>
      <c r="AN16" s="5"/>
      <c r="AO16" s="168"/>
      <c r="AP16" s="149">
        <f t="shared" si="13"/>
        <v>47030</v>
      </c>
      <c r="AQ16" s="5"/>
    </row>
    <row r="17" spans="2:43" ht="24.9" customHeight="1" x14ac:dyDescent="0.3">
      <c r="B17" s="144"/>
      <c r="C17" s="149">
        <f t="shared" si="0"/>
        <v>46635</v>
      </c>
      <c r="D17" s="148"/>
      <c r="E17" s="146"/>
      <c r="F17" s="149">
        <f t="shared" si="1"/>
        <v>46665</v>
      </c>
      <c r="G17" s="5" t="s">
        <v>27</v>
      </c>
      <c r="H17" s="147"/>
      <c r="I17" s="149">
        <f t="shared" si="2"/>
        <v>46696</v>
      </c>
      <c r="J17" s="5" t="s">
        <v>27</v>
      </c>
      <c r="K17" s="147"/>
      <c r="L17" s="149">
        <f t="shared" si="3"/>
        <v>46726</v>
      </c>
      <c r="M17" s="148"/>
      <c r="N17" s="166"/>
      <c r="O17" s="149">
        <f t="shared" si="4"/>
        <v>46757</v>
      </c>
      <c r="P17" s="5" t="s">
        <v>27</v>
      </c>
      <c r="Q17" s="162"/>
      <c r="R17" s="149">
        <f t="shared" si="5"/>
        <v>46788</v>
      </c>
      <c r="S17" s="148"/>
      <c r="T17" s="162"/>
      <c r="U17" s="149">
        <f t="shared" si="6"/>
        <v>46817</v>
      </c>
      <c r="V17" s="148"/>
      <c r="W17" s="162"/>
      <c r="X17" s="149">
        <f t="shared" si="7"/>
        <v>46848</v>
      </c>
      <c r="Y17" s="5" t="s">
        <v>27</v>
      </c>
      <c r="Z17" s="162"/>
      <c r="AA17" s="149">
        <f t="shared" si="8"/>
        <v>46878</v>
      </c>
      <c r="AB17" s="5" t="s">
        <v>27</v>
      </c>
      <c r="AC17" s="162"/>
      <c r="AD17" s="149">
        <f t="shared" si="9"/>
        <v>46909</v>
      </c>
      <c r="AE17" s="148"/>
      <c r="AF17" s="162"/>
      <c r="AG17" s="149">
        <f t="shared" si="10"/>
        <v>46939</v>
      </c>
      <c r="AH17" s="5" t="s">
        <v>30</v>
      </c>
      <c r="AI17" s="162"/>
      <c r="AJ17" s="149">
        <f t="shared" si="11"/>
        <v>46970</v>
      </c>
      <c r="AK17" s="148"/>
      <c r="AL17" s="162"/>
      <c r="AM17" s="149">
        <f t="shared" si="12"/>
        <v>47001</v>
      </c>
      <c r="AN17" s="5"/>
      <c r="AO17" s="168"/>
      <c r="AP17" s="149">
        <f t="shared" si="13"/>
        <v>47031</v>
      </c>
      <c r="AQ17" s="5"/>
    </row>
    <row r="18" spans="2:43" ht="24.9" customHeight="1" x14ac:dyDescent="0.3">
      <c r="B18" s="144"/>
      <c r="C18" s="149">
        <f t="shared" si="0"/>
        <v>46636</v>
      </c>
      <c r="D18" s="5" t="s">
        <v>27</v>
      </c>
      <c r="E18" s="146"/>
      <c r="F18" s="149">
        <f t="shared" si="1"/>
        <v>46666</v>
      </c>
      <c r="G18" s="5" t="s">
        <v>27</v>
      </c>
      <c r="H18" s="147"/>
      <c r="I18" s="149">
        <f t="shared" si="2"/>
        <v>46697</v>
      </c>
      <c r="J18" s="148"/>
      <c r="K18" s="147"/>
      <c r="L18" s="149">
        <f t="shared" si="3"/>
        <v>46727</v>
      </c>
      <c r="M18" s="5" t="s">
        <v>27</v>
      </c>
      <c r="N18" s="166"/>
      <c r="O18" s="149">
        <f t="shared" si="4"/>
        <v>46758</v>
      </c>
      <c r="P18" s="5" t="s">
        <v>27</v>
      </c>
      <c r="Q18" s="162"/>
      <c r="R18" s="149">
        <f t="shared" si="5"/>
        <v>46789</v>
      </c>
      <c r="S18" s="148"/>
      <c r="T18" s="162"/>
      <c r="U18" s="149">
        <f t="shared" si="6"/>
        <v>46818</v>
      </c>
      <c r="V18" s="5" t="s">
        <v>27</v>
      </c>
      <c r="W18" s="162"/>
      <c r="X18" s="149">
        <f t="shared" si="7"/>
        <v>46849</v>
      </c>
      <c r="Y18" s="5" t="s">
        <v>27</v>
      </c>
      <c r="Z18" s="162"/>
      <c r="AA18" s="149">
        <f t="shared" si="8"/>
        <v>46879</v>
      </c>
      <c r="AB18" s="148"/>
      <c r="AC18" s="162"/>
      <c r="AD18" s="149">
        <f t="shared" si="9"/>
        <v>46910</v>
      </c>
      <c r="AE18" s="5" t="s">
        <v>30</v>
      </c>
      <c r="AF18" s="162"/>
      <c r="AG18" s="149">
        <f t="shared" si="10"/>
        <v>46940</v>
      </c>
      <c r="AH18" s="5" t="s">
        <v>30</v>
      </c>
      <c r="AI18" s="162"/>
      <c r="AJ18" s="149">
        <f t="shared" si="11"/>
        <v>46971</v>
      </c>
      <c r="AK18" s="148"/>
      <c r="AL18" s="162"/>
      <c r="AM18" s="149">
        <f t="shared" si="12"/>
        <v>47002</v>
      </c>
      <c r="AN18" s="5"/>
      <c r="AO18" s="168"/>
      <c r="AP18" s="149">
        <f t="shared" si="13"/>
        <v>47032</v>
      </c>
      <c r="AQ18" s="5"/>
    </row>
    <row r="19" spans="2:43" ht="24.9" customHeight="1" x14ac:dyDescent="0.3">
      <c r="B19" s="150"/>
      <c r="C19" s="149">
        <f t="shared" si="0"/>
        <v>46637</v>
      </c>
      <c r="D19" s="5" t="s">
        <v>27</v>
      </c>
      <c r="E19" s="147"/>
      <c r="F19" s="149">
        <f t="shared" si="1"/>
        <v>46667</v>
      </c>
      <c r="G19" s="5" t="s">
        <v>27</v>
      </c>
      <c r="H19" s="147"/>
      <c r="I19" s="149">
        <f t="shared" si="2"/>
        <v>46698</v>
      </c>
      <c r="J19" s="148"/>
      <c r="K19" s="147"/>
      <c r="L19" s="149">
        <f t="shared" si="3"/>
        <v>46728</v>
      </c>
      <c r="M19" s="5" t="s">
        <v>27</v>
      </c>
      <c r="N19" s="166"/>
      <c r="O19" s="149">
        <f t="shared" si="4"/>
        <v>46759</v>
      </c>
      <c r="P19" s="5" t="s">
        <v>27</v>
      </c>
      <c r="Q19" s="162"/>
      <c r="R19" s="149">
        <f t="shared" si="5"/>
        <v>46790</v>
      </c>
      <c r="S19" s="5" t="s">
        <v>27</v>
      </c>
      <c r="T19" s="162"/>
      <c r="U19" s="149">
        <f t="shared" si="6"/>
        <v>46819</v>
      </c>
      <c r="V19" s="5" t="s">
        <v>27</v>
      </c>
      <c r="W19" s="162"/>
      <c r="X19" s="149">
        <f t="shared" si="7"/>
        <v>46850</v>
      </c>
      <c r="Y19" s="5" t="s">
        <v>27</v>
      </c>
      <c r="Z19" s="162"/>
      <c r="AA19" s="149">
        <f t="shared" si="8"/>
        <v>46880</v>
      </c>
      <c r="AB19" s="148"/>
      <c r="AC19" s="162"/>
      <c r="AD19" s="149">
        <f t="shared" si="9"/>
        <v>46911</v>
      </c>
      <c r="AE19" s="5" t="s">
        <v>30</v>
      </c>
      <c r="AF19" s="162"/>
      <c r="AG19" s="149">
        <f t="shared" si="10"/>
        <v>46941</v>
      </c>
      <c r="AH19" s="5" t="s">
        <v>30</v>
      </c>
      <c r="AI19" s="162"/>
      <c r="AJ19" s="149">
        <f t="shared" si="11"/>
        <v>46972</v>
      </c>
      <c r="AK19" s="5" t="s">
        <v>30</v>
      </c>
      <c r="AL19" s="162"/>
      <c r="AM19" s="149">
        <f t="shared" si="12"/>
        <v>47003</v>
      </c>
      <c r="AN19" s="5"/>
      <c r="AO19" s="168"/>
      <c r="AP19" s="149">
        <f t="shared" si="13"/>
        <v>47033</v>
      </c>
      <c r="AQ19" s="148"/>
    </row>
    <row r="20" spans="2:43" ht="24.9" customHeight="1" x14ac:dyDescent="0.3">
      <c r="B20" s="150"/>
      <c r="C20" s="149">
        <f t="shared" si="0"/>
        <v>46638</v>
      </c>
      <c r="D20" s="5" t="s">
        <v>27</v>
      </c>
      <c r="E20" s="147"/>
      <c r="F20" s="149">
        <f t="shared" si="1"/>
        <v>46668</v>
      </c>
      <c r="G20" s="5" t="s">
        <v>27</v>
      </c>
      <c r="H20" s="147"/>
      <c r="I20" s="149">
        <f t="shared" si="2"/>
        <v>46699</v>
      </c>
      <c r="J20" s="5" t="s">
        <v>27</v>
      </c>
      <c r="K20" s="147"/>
      <c r="L20" s="149">
        <f t="shared" si="3"/>
        <v>46729</v>
      </c>
      <c r="M20" s="5" t="s">
        <v>27</v>
      </c>
      <c r="N20" s="166"/>
      <c r="O20" s="149">
        <f t="shared" si="4"/>
        <v>46760</v>
      </c>
      <c r="P20" s="148"/>
      <c r="Q20" s="162"/>
      <c r="R20" s="149">
        <f t="shared" si="5"/>
        <v>46791</v>
      </c>
      <c r="S20" s="5" t="s">
        <v>27</v>
      </c>
      <c r="T20" s="162"/>
      <c r="U20" s="149">
        <f t="shared" si="6"/>
        <v>46820</v>
      </c>
      <c r="V20" s="5" t="s">
        <v>27</v>
      </c>
      <c r="W20" s="162"/>
      <c r="X20" s="149">
        <f t="shared" si="7"/>
        <v>46851</v>
      </c>
      <c r="Y20" s="148"/>
      <c r="Z20" s="162"/>
      <c r="AA20" s="149">
        <f t="shared" si="8"/>
        <v>46881</v>
      </c>
      <c r="AB20" s="148"/>
      <c r="AC20" s="162"/>
      <c r="AD20" s="149">
        <f t="shared" si="9"/>
        <v>46912</v>
      </c>
      <c r="AE20" s="5" t="s">
        <v>30</v>
      </c>
      <c r="AF20" s="162"/>
      <c r="AG20" s="149">
        <f t="shared" si="10"/>
        <v>46942</v>
      </c>
      <c r="AH20" s="148"/>
      <c r="AI20" s="162"/>
      <c r="AJ20" s="149">
        <f t="shared" si="11"/>
        <v>46973</v>
      </c>
      <c r="AK20" s="5" t="s">
        <v>30</v>
      </c>
      <c r="AL20" s="162"/>
      <c r="AM20" s="149">
        <f t="shared" si="12"/>
        <v>47004</v>
      </c>
      <c r="AN20" s="5"/>
      <c r="AO20" s="168"/>
      <c r="AP20" s="149">
        <f t="shared" si="13"/>
        <v>47034</v>
      </c>
      <c r="AQ20" s="148"/>
    </row>
    <row r="21" spans="2:43" ht="24.9" customHeight="1" x14ac:dyDescent="0.3">
      <c r="B21" s="150"/>
      <c r="C21" s="149">
        <f t="shared" si="0"/>
        <v>46639</v>
      </c>
      <c r="D21" s="5" t="s">
        <v>27</v>
      </c>
      <c r="E21" s="147"/>
      <c r="F21" s="149">
        <f t="shared" si="1"/>
        <v>46669</v>
      </c>
      <c r="G21" s="148"/>
      <c r="H21" s="147"/>
      <c r="I21" s="149">
        <f t="shared" si="2"/>
        <v>46700</v>
      </c>
      <c r="J21" s="5" t="s">
        <v>27</v>
      </c>
      <c r="K21" s="147"/>
      <c r="L21" s="149">
        <f t="shared" si="3"/>
        <v>46730</v>
      </c>
      <c r="M21" s="5" t="s">
        <v>27</v>
      </c>
      <c r="N21" s="166"/>
      <c r="O21" s="149">
        <f t="shared" si="4"/>
        <v>46761</v>
      </c>
      <c r="P21" s="148"/>
      <c r="Q21" s="162"/>
      <c r="R21" s="149">
        <f t="shared" si="5"/>
        <v>46792</v>
      </c>
      <c r="S21" s="5" t="s">
        <v>27</v>
      </c>
      <c r="T21" s="162"/>
      <c r="U21" s="149">
        <f t="shared" si="6"/>
        <v>46821</v>
      </c>
      <c r="V21" s="5" t="s">
        <v>27</v>
      </c>
      <c r="W21" s="162"/>
      <c r="X21" s="149">
        <f t="shared" si="7"/>
        <v>46852</v>
      </c>
      <c r="Y21" s="148"/>
      <c r="Z21" s="162"/>
      <c r="AA21" s="149">
        <f t="shared" si="8"/>
        <v>46882</v>
      </c>
      <c r="AB21" s="5" t="s">
        <v>30</v>
      </c>
      <c r="AC21" s="162"/>
      <c r="AD21" s="149">
        <f t="shared" si="9"/>
        <v>46913</v>
      </c>
      <c r="AE21" s="5" t="s">
        <v>30</v>
      </c>
      <c r="AF21" s="162"/>
      <c r="AG21" s="149">
        <f t="shared" si="10"/>
        <v>46943</v>
      </c>
      <c r="AH21" s="148"/>
      <c r="AI21" s="162"/>
      <c r="AJ21" s="149">
        <f t="shared" si="11"/>
        <v>46974</v>
      </c>
      <c r="AK21" s="5" t="s">
        <v>30</v>
      </c>
      <c r="AL21" s="162"/>
      <c r="AM21" s="149">
        <f t="shared" si="12"/>
        <v>47005</v>
      </c>
      <c r="AN21" s="148"/>
      <c r="AO21" s="168"/>
      <c r="AP21" s="149">
        <f t="shared" si="13"/>
        <v>47035</v>
      </c>
      <c r="AQ21" s="5"/>
    </row>
    <row r="22" spans="2:43" ht="24.9" customHeight="1" x14ac:dyDescent="0.3">
      <c r="B22" s="150"/>
      <c r="C22" s="149">
        <f t="shared" si="0"/>
        <v>46640</v>
      </c>
      <c r="D22" s="5" t="s">
        <v>27</v>
      </c>
      <c r="E22" s="147"/>
      <c r="F22" s="149">
        <f t="shared" si="1"/>
        <v>46670</v>
      </c>
      <c r="G22" s="148"/>
      <c r="H22" s="147"/>
      <c r="I22" s="149">
        <f t="shared" si="2"/>
        <v>46701</v>
      </c>
      <c r="J22" s="5" t="s">
        <v>27</v>
      </c>
      <c r="K22" s="147"/>
      <c r="L22" s="149">
        <f t="shared" si="3"/>
        <v>46731</v>
      </c>
      <c r="M22" s="5" t="s">
        <v>27</v>
      </c>
      <c r="N22" s="166"/>
      <c r="O22" s="149">
        <f t="shared" si="4"/>
        <v>46762</v>
      </c>
      <c r="P22" s="5" t="s">
        <v>27</v>
      </c>
      <c r="Q22" s="162"/>
      <c r="R22" s="149">
        <f t="shared" si="5"/>
        <v>46793</v>
      </c>
      <c r="S22" s="5" t="s">
        <v>27</v>
      </c>
      <c r="T22" s="162"/>
      <c r="U22" s="149">
        <f t="shared" si="6"/>
        <v>46822</v>
      </c>
      <c r="V22" s="5" t="s">
        <v>27</v>
      </c>
      <c r="W22" s="162"/>
      <c r="X22" s="149">
        <f t="shared" si="7"/>
        <v>46853</v>
      </c>
      <c r="Y22" s="5" t="s">
        <v>30</v>
      </c>
      <c r="Z22" s="162"/>
      <c r="AA22" s="149">
        <f t="shared" si="8"/>
        <v>46883</v>
      </c>
      <c r="AB22" s="5" t="s">
        <v>30</v>
      </c>
      <c r="AC22" s="162"/>
      <c r="AD22" s="149">
        <f t="shared" si="9"/>
        <v>46914</v>
      </c>
      <c r="AE22" s="148"/>
      <c r="AF22" s="162"/>
      <c r="AG22" s="149">
        <f t="shared" si="10"/>
        <v>46944</v>
      </c>
      <c r="AH22" s="5" t="s">
        <v>30</v>
      </c>
      <c r="AI22" s="162"/>
      <c r="AJ22" s="149">
        <f t="shared" si="11"/>
        <v>46975</v>
      </c>
      <c r="AK22" s="5" t="s">
        <v>30</v>
      </c>
      <c r="AL22" s="162"/>
      <c r="AM22" s="149">
        <f t="shared" si="12"/>
        <v>47006</v>
      </c>
      <c r="AN22" s="148"/>
      <c r="AO22" s="168"/>
      <c r="AP22" s="149">
        <f t="shared" si="13"/>
        <v>47036</v>
      </c>
      <c r="AQ22" s="5"/>
    </row>
    <row r="23" spans="2:43" ht="24.9" customHeight="1" x14ac:dyDescent="0.3">
      <c r="B23" s="150"/>
      <c r="C23" s="149">
        <f t="shared" si="0"/>
        <v>46641</v>
      </c>
      <c r="D23" s="148"/>
      <c r="E23" s="147"/>
      <c r="F23" s="149">
        <f t="shared" si="1"/>
        <v>46671</v>
      </c>
      <c r="G23" s="5" t="s">
        <v>27</v>
      </c>
      <c r="H23" s="147"/>
      <c r="I23" s="149">
        <f t="shared" si="2"/>
        <v>46702</v>
      </c>
      <c r="J23" s="148"/>
      <c r="K23" s="147"/>
      <c r="L23" s="149">
        <f t="shared" si="3"/>
        <v>46732</v>
      </c>
      <c r="M23" s="148"/>
      <c r="N23" s="166"/>
      <c r="O23" s="149">
        <f t="shared" si="4"/>
        <v>46763</v>
      </c>
      <c r="P23" s="5" t="s">
        <v>27</v>
      </c>
      <c r="Q23" s="162"/>
      <c r="R23" s="149">
        <f t="shared" si="5"/>
        <v>46794</v>
      </c>
      <c r="S23" s="5" t="s">
        <v>27</v>
      </c>
      <c r="T23" s="162"/>
      <c r="U23" s="149">
        <f t="shared" si="6"/>
        <v>46823</v>
      </c>
      <c r="V23" s="148"/>
      <c r="W23" s="162"/>
      <c r="X23" s="149">
        <f t="shared" si="7"/>
        <v>46854</v>
      </c>
      <c r="Y23" s="5" t="s">
        <v>30</v>
      </c>
      <c r="Z23" s="162"/>
      <c r="AA23" s="149">
        <f t="shared" si="8"/>
        <v>46884</v>
      </c>
      <c r="AB23" s="5" t="s">
        <v>30</v>
      </c>
      <c r="AC23" s="162"/>
      <c r="AD23" s="149">
        <f t="shared" si="9"/>
        <v>46915</v>
      </c>
      <c r="AE23" s="148"/>
      <c r="AF23" s="162"/>
      <c r="AG23" s="149">
        <f t="shared" si="10"/>
        <v>46945</v>
      </c>
      <c r="AH23" s="5" t="s">
        <v>30</v>
      </c>
      <c r="AI23" s="162"/>
      <c r="AJ23" s="149">
        <f t="shared" si="11"/>
        <v>46976</v>
      </c>
      <c r="AK23" s="5" t="s">
        <v>30</v>
      </c>
      <c r="AL23" s="162"/>
      <c r="AM23" s="149">
        <f t="shared" si="12"/>
        <v>47007</v>
      </c>
      <c r="AN23" s="5"/>
      <c r="AO23" s="168"/>
      <c r="AP23" s="149">
        <f t="shared" si="13"/>
        <v>47037</v>
      </c>
      <c r="AQ23" s="5"/>
    </row>
    <row r="24" spans="2:43" ht="24.9" customHeight="1" x14ac:dyDescent="0.3">
      <c r="B24" s="150"/>
      <c r="C24" s="149">
        <f t="shared" si="0"/>
        <v>46642</v>
      </c>
      <c r="D24" s="148"/>
      <c r="E24" s="147"/>
      <c r="F24" s="145">
        <f t="shared" si="1"/>
        <v>46672</v>
      </c>
      <c r="G24" s="5" t="s">
        <v>27</v>
      </c>
      <c r="H24" s="147"/>
      <c r="I24" s="149">
        <f t="shared" si="2"/>
        <v>46703</v>
      </c>
      <c r="J24" s="5" t="s">
        <v>27</v>
      </c>
      <c r="K24" s="147"/>
      <c r="L24" s="149">
        <f t="shared" si="3"/>
        <v>46733</v>
      </c>
      <c r="M24" s="148"/>
      <c r="N24" s="166"/>
      <c r="O24" s="149">
        <f t="shared" si="4"/>
        <v>46764</v>
      </c>
      <c r="P24" s="5" t="s">
        <v>27</v>
      </c>
      <c r="Q24" s="162"/>
      <c r="R24" s="149">
        <f t="shared" si="5"/>
        <v>46795</v>
      </c>
      <c r="S24" s="148"/>
      <c r="T24" s="162"/>
      <c r="U24" s="149">
        <f t="shared" si="6"/>
        <v>46824</v>
      </c>
      <c r="V24" s="148"/>
      <c r="W24" s="162"/>
      <c r="X24" s="149">
        <f t="shared" si="7"/>
        <v>46855</v>
      </c>
      <c r="Y24" s="5" t="s">
        <v>30</v>
      </c>
      <c r="Z24" s="162"/>
      <c r="AA24" s="149">
        <f t="shared" si="8"/>
        <v>46885</v>
      </c>
      <c r="AB24" s="5" t="s">
        <v>30</v>
      </c>
      <c r="AC24" s="162"/>
      <c r="AD24" s="151">
        <f t="shared" si="9"/>
        <v>46916</v>
      </c>
      <c r="AE24" s="5" t="s">
        <v>30</v>
      </c>
      <c r="AF24" s="162"/>
      <c r="AG24" s="149">
        <f t="shared" si="10"/>
        <v>46946</v>
      </c>
      <c r="AH24" s="5" t="s">
        <v>30</v>
      </c>
      <c r="AI24" s="162"/>
      <c r="AJ24" s="149">
        <f t="shared" si="11"/>
        <v>46977</v>
      </c>
      <c r="AK24" s="148"/>
      <c r="AL24" s="162"/>
      <c r="AM24" s="149">
        <f t="shared" si="12"/>
        <v>47008</v>
      </c>
      <c r="AN24" s="5"/>
      <c r="AO24" s="168"/>
      <c r="AP24" s="149">
        <f t="shared" si="13"/>
        <v>47038</v>
      </c>
      <c r="AQ24" s="5"/>
    </row>
    <row r="25" spans="2:43" ht="24.9" customHeight="1" x14ac:dyDescent="0.3">
      <c r="B25" s="150"/>
      <c r="C25" s="149">
        <f t="shared" si="0"/>
        <v>46643</v>
      </c>
      <c r="D25" s="5" t="s">
        <v>27</v>
      </c>
      <c r="E25" s="147"/>
      <c r="F25" s="145">
        <f t="shared" si="1"/>
        <v>46673</v>
      </c>
      <c r="G25" s="17" t="s">
        <v>27</v>
      </c>
      <c r="H25" s="147"/>
      <c r="I25" s="149">
        <f t="shared" si="2"/>
        <v>46704</v>
      </c>
      <c r="J25" s="148"/>
      <c r="K25" s="147"/>
      <c r="L25" s="149">
        <f t="shared" si="3"/>
        <v>46734</v>
      </c>
      <c r="M25" s="5" t="s">
        <v>27</v>
      </c>
      <c r="N25" s="166"/>
      <c r="O25" s="149">
        <f t="shared" si="4"/>
        <v>46765</v>
      </c>
      <c r="P25" s="5" t="s">
        <v>27</v>
      </c>
      <c r="Q25" s="162"/>
      <c r="R25" s="149">
        <f t="shared" si="5"/>
        <v>46796</v>
      </c>
      <c r="S25" s="148"/>
      <c r="T25" s="162"/>
      <c r="U25" s="149">
        <f t="shared" si="6"/>
        <v>46825</v>
      </c>
      <c r="V25" s="5" t="s">
        <v>27</v>
      </c>
      <c r="W25" s="162"/>
      <c r="X25" s="149">
        <f t="shared" si="7"/>
        <v>46856</v>
      </c>
      <c r="Y25" s="5" t="s">
        <v>30</v>
      </c>
      <c r="Z25" s="162"/>
      <c r="AA25" s="149">
        <f t="shared" si="8"/>
        <v>46886</v>
      </c>
      <c r="AB25" s="148"/>
      <c r="AC25" s="162"/>
      <c r="AD25" s="145">
        <f t="shared" si="9"/>
        <v>46917</v>
      </c>
      <c r="AE25" s="5" t="s">
        <v>30</v>
      </c>
      <c r="AF25" s="162"/>
      <c r="AG25" s="149">
        <f t="shared" si="10"/>
        <v>46947</v>
      </c>
      <c r="AH25" s="5" t="s">
        <v>30</v>
      </c>
      <c r="AI25" s="162"/>
      <c r="AJ25" s="149">
        <f t="shared" si="11"/>
        <v>46978</v>
      </c>
      <c r="AK25" s="148"/>
      <c r="AL25" s="162"/>
      <c r="AM25" s="149">
        <f t="shared" si="12"/>
        <v>47009</v>
      </c>
      <c r="AN25" s="5"/>
      <c r="AO25" s="168"/>
      <c r="AP25" s="149">
        <f t="shared" si="13"/>
        <v>47039</v>
      </c>
      <c r="AQ25" s="5"/>
    </row>
    <row r="26" spans="2:43" ht="24.9" customHeight="1" x14ac:dyDescent="0.3">
      <c r="B26" s="150"/>
      <c r="C26" s="149">
        <f t="shared" si="0"/>
        <v>46644</v>
      </c>
      <c r="D26" s="5" t="s">
        <v>27</v>
      </c>
      <c r="E26" s="147"/>
      <c r="F26" s="145">
        <f t="shared" si="1"/>
        <v>46674</v>
      </c>
      <c r="G26" s="5" t="s">
        <v>27</v>
      </c>
      <c r="H26" s="147"/>
      <c r="I26" s="149">
        <f t="shared" si="2"/>
        <v>46705</v>
      </c>
      <c r="J26" s="148"/>
      <c r="K26" s="147"/>
      <c r="L26" s="149">
        <f t="shared" si="3"/>
        <v>46735</v>
      </c>
      <c r="M26" s="5" t="s">
        <v>27</v>
      </c>
      <c r="N26" s="166"/>
      <c r="O26" s="149">
        <f t="shared" si="4"/>
        <v>46766</v>
      </c>
      <c r="P26" s="5" t="s">
        <v>27</v>
      </c>
      <c r="Q26" s="162"/>
      <c r="R26" s="149">
        <f t="shared" si="5"/>
        <v>46797</v>
      </c>
      <c r="S26" s="5" t="s">
        <v>27</v>
      </c>
      <c r="T26" s="162"/>
      <c r="U26" s="149">
        <f t="shared" si="6"/>
        <v>46826</v>
      </c>
      <c r="V26" s="5" t="s">
        <v>27</v>
      </c>
      <c r="W26" s="162"/>
      <c r="X26" s="149">
        <f t="shared" si="7"/>
        <v>46857</v>
      </c>
      <c r="Y26" s="5" t="s">
        <v>30</v>
      </c>
      <c r="Z26" s="162"/>
      <c r="AA26" s="149">
        <f t="shared" si="8"/>
        <v>46887</v>
      </c>
      <c r="AB26" s="148"/>
      <c r="AC26" s="162"/>
      <c r="AD26" s="149">
        <f t="shared" si="9"/>
        <v>46918</v>
      </c>
      <c r="AE26" s="5" t="s">
        <v>30</v>
      </c>
      <c r="AF26" s="162"/>
      <c r="AG26" s="149">
        <f t="shared" si="10"/>
        <v>46948</v>
      </c>
      <c r="AH26" s="148"/>
      <c r="AI26" s="162"/>
      <c r="AJ26" s="149">
        <f t="shared" si="11"/>
        <v>46979</v>
      </c>
      <c r="AK26" s="5" t="s">
        <v>30</v>
      </c>
      <c r="AL26" s="162"/>
      <c r="AM26" s="149">
        <f t="shared" si="12"/>
        <v>47010</v>
      </c>
      <c r="AN26" s="5"/>
      <c r="AO26" s="168"/>
      <c r="AP26" s="149">
        <f t="shared" si="13"/>
        <v>47040</v>
      </c>
      <c r="AQ26" s="148"/>
    </row>
    <row r="27" spans="2:43" ht="24.9" customHeight="1" x14ac:dyDescent="0.3">
      <c r="B27" s="150"/>
      <c r="C27" s="149">
        <f t="shared" si="0"/>
        <v>46645</v>
      </c>
      <c r="D27" s="5" t="s">
        <v>27</v>
      </c>
      <c r="E27" s="147"/>
      <c r="F27" s="149">
        <f t="shared" si="1"/>
        <v>46675</v>
      </c>
      <c r="G27" s="5" t="s">
        <v>27</v>
      </c>
      <c r="H27" s="147"/>
      <c r="I27" s="149">
        <f t="shared" si="2"/>
        <v>46706</v>
      </c>
      <c r="J27" s="5" t="s">
        <v>27</v>
      </c>
      <c r="K27" s="147"/>
      <c r="L27" s="149">
        <f t="shared" si="3"/>
        <v>46736</v>
      </c>
      <c r="M27" s="5" t="s">
        <v>27</v>
      </c>
      <c r="N27" s="166"/>
      <c r="O27" s="149">
        <f t="shared" si="4"/>
        <v>46767</v>
      </c>
      <c r="P27" s="148"/>
      <c r="Q27" s="162"/>
      <c r="R27" s="149">
        <f t="shared" si="5"/>
        <v>46798</v>
      </c>
      <c r="S27" s="5" t="s">
        <v>27</v>
      </c>
      <c r="T27" s="162"/>
      <c r="U27" s="149">
        <f t="shared" si="6"/>
        <v>46827</v>
      </c>
      <c r="V27" s="5" t="s">
        <v>27</v>
      </c>
      <c r="W27" s="162"/>
      <c r="X27" s="149">
        <f t="shared" si="7"/>
        <v>46858</v>
      </c>
      <c r="Y27" s="148"/>
      <c r="Z27" s="162"/>
      <c r="AA27" s="149">
        <f t="shared" si="8"/>
        <v>46888</v>
      </c>
      <c r="AB27" s="5" t="s">
        <v>30</v>
      </c>
      <c r="AC27" s="162"/>
      <c r="AD27" s="149">
        <f t="shared" si="9"/>
        <v>46919</v>
      </c>
      <c r="AE27" s="5" t="s">
        <v>30</v>
      </c>
      <c r="AF27" s="162"/>
      <c r="AG27" s="149">
        <f t="shared" si="10"/>
        <v>46949</v>
      </c>
      <c r="AH27" s="148"/>
      <c r="AI27" s="162"/>
      <c r="AJ27" s="149">
        <f t="shared" si="11"/>
        <v>46980</v>
      </c>
      <c r="AK27" s="148"/>
      <c r="AL27" s="162"/>
      <c r="AM27" s="149">
        <f t="shared" si="12"/>
        <v>47011</v>
      </c>
      <c r="AN27" s="5"/>
      <c r="AO27" s="168"/>
      <c r="AP27" s="149">
        <f t="shared" si="13"/>
        <v>47041</v>
      </c>
      <c r="AQ27" s="148"/>
    </row>
    <row r="28" spans="2:43" ht="24.9" customHeight="1" x14ac:dyDescent="0.3">
      <c r="B28" s="150"/>
      <c r="C28" s="149">
        <f t="shared" si="0"/>
        <v>46646</v>
      </c>
      <c r="D28" s="5" t="s">
        <v>27</v>
      </c>
      <c r="E28" s="147"/>
      <c r="F28" s="149">
        <f t="shared" si="1"/>
        <v>46676</v>
      </c>
      <c r="G28" s="148"/>
      <c r="H28" s="147"/>
      <c r="I28" s="149">
        <f t="shared" si="2"/>
        <v>46707</v>
      </c>
      <c r="J28" s="5" t="s">
        <v>27</v>
      </c>
      <c r="K28" s="147"/>
      <c r="L28" s="149">
        <f t="shared" si="3"/>
        <v>46737</v>
      </c>
      <c r="M28" s="5" t="s">
        <v>27</v>
      </c>
      <c r="N28" s="166"/>
      <c r="O28" s="149">
        <f t="shared" si="4"/>
        <v>46768</v>
      </c>
      <c r="P28" s="148"/>
      <c r="Q28" s="162"/>
      <c r="R28" s="149">
        <f t="shared" si="5"/>
        <v>46799</v>
      </c>
      <c r="S28" s="5" t="s">
        <v>27</v>
      </c>
      <c r="T28" s="162"/>
      <c r="U28" s="149">
        <f t="shared" si="6"/>
        <v>46828</v>
      </c>
      <c r="V28" s="5" t="s">
        <v>27</v>
      </c>
      <c r="W28" s="162"/>
      <c r="X28" s="149">
        <f t="shared" si="7"/>
        <v>46859</v>
      </c>
      <c r="Y28" s="148"/>
      <c r="Z28" s="162"/>
      <c r="AA28" s="149">
        <f t="shared" si="8"/>
        <v>46889</v>
      </c>
      <c r="AB28" s="5" t="s">
        <v>30</v>
      </c>
      <c r="AC28" s="162"/>
      <c r="AD28" s="149">
        <f t="shared" si="9"/>
        <v>46920</v>
      </c>
      <c r="AE28" s="5" t="s">
        <v>30</v>
      </c>
      <c r="AF28" s="162"/>
      <c r="AG28" s="149">
        <f t="shared" si="10"/>
        <v>46950</v>
      </c>
      <c r="AH28" s="148"/>
      <c r="AI28" s="162"/>
      <c r="AJ28" s="149">
        <f t="shared" si="11"/>
        <v>46981</v>
      </c>
      <c r="AK28" s="5" t="s">
        <v>30</v>
      </c>
      <c r="AL28" s="162"/>
      <c r="AM28" s="149">
        <f t="shared" si="12"/>
        <v>47012</v>
      </c>
      <c r="AN28" s="148"/>
      <c r="AO28" s="168"/>
      <c r="AP28" s="149">
        <f t="shared" si="13"/>
        <v>47042</v>
      </c>
      <c r="AQ28" s="5"/>
    </row>
    <row r="29" spans="2:43" ht="24.9" customHeight="1" x14ac:dyDescent="0.3">
      <c r="B29" s="150"/>
      <c r="C29" s="149">
        <f t="shared" si="0"/>
        <v>46647</v>
      </c>
      <c r="D29" s="5" t="s">
        <v>27</v>
      </c>
      <c r="E29" s="147"/>
      <c r="F29" s="149">
        <f t="shared" si="1"/>
        <v>46677</v>
      </c>
      <c r="G29" s="148"/>
      <c r="H29" s="147"/>
      <c r="I29" s="149">
        <f t="shared" si="2"/>
        <v>46708</v>
      </c>
      <c r="J29" s="5" t="s">
        <v>27</v>
      </c>
      <c r="K29" s="147"/>
      <c r="L29" s="149">
        <f t="shared" si="3"/>
        <v>46738</v>
      </c>
      <c r="M29" s="5" t="s">
        <v>27</v>
      </c>
      <c r="N29" s="166"/>
      <c r="O29" s="149">
        <f t="shared" si="4"/>
        <v>46769</v>
      </c>
      <c r="P29" s="5" t="s">
        <v>27</v>
      </c>
      <c r="Q29" s="162"/>
      <c r="R29" s="149">
        <f t="shared" si="5"/>
        <v>46800</v>
      </c>
      <c r="S29" s="5" t="s">
        <v>27</v>
      </c>
      <c r="T29" s="162"/>
      <c r="U29" s="149">
        <f t="shared" si="6"/>
        <v>46829</v>
      </c>
      <c r="V29" s="5" t="s">
        <v>27</v>
      </c>
      <c r="W29" s="162"/>
      <c r="X29" s="149">
        <f t="shared" si="7"/>
        <v>46860</v>
      </c>
      <c r="Y29" s="148"/>
      <c r="Z29" s="162"/>
      <c r="AA29" s="149">
        <f t="shared" si="8"/>
        <v>46890</v>
      </c>
      <c r="AB29" s="5" t="s">
        <v>30</v>
      </c>
      <c r="AC29" s="162"/>
      <c r="AD29" s="149">
        <f t="shared" si="9"/>
        <v>46921</v>
      </c>
      <c r="AE29" s="148"/>
      <c r="AF29" s="162"/>
      <c r="AG29" s="149">
        <f t="shared" si="10"/>
        <v>46951</v>
      </c>
      <c r="AH29" s="5" t="s">
        <v>30</v>
      </c>
      <c r="AI29" s="162"/>
      <c r="AJ29" s="149">
        <f t="shared" si="11"/>
        <v>46982</v>
      </c>
      <c r="AK29" s="5" t="s">
        <v>30</v>
      </c>
      <c r="AL29" s="162"/>
      <c r="AM29" s="149">
        <f t="shared" si="12"/>
        <v>47013</v>
      </c>
      <c r="AN29" s="148"/>
      <c r="AO29" s="168"/>
      <c r="AP29" s="149">
        <f t="shared" si="13"/>
        <v>47043</v>
      </c>
      <c r="AQ29" s="5"/>
    </row>
    <row r="30" spans="2:43" ht="24.9" customHeight="1" x14ac:dyDescent="0.3">
      <c r="B30" s="150"/>
      <c r="C30" s="149">
        <f t="shared" si="0"/>
        <v>46648</v>
      </c>
      <c r="D30" s="148"/>
      <c r="E30" s="147"/>
      <c r="F30" s="145">
        <f t="shared" si="1"/>
        <v>46678</v>
      </c>
      <c r="G30" s="5" t="s">
        <v>30</v>
      </c>
      <c r="H30" s="147"/>
      <c r="I30" s="149">
        <f t="shared" si="2"/>
        <v>46709</v>
      </c>
      <c r="J30" s="5" t="s">
        <v>27</v>
      </c>
      <c r="K30" s="147"/>
      <c r="L30" s="149">
        <f t="shared" si="3"/>
        <v>46739</v>
      </c>
      <c r="M30" s="148"/>
      <c r="N30" s="166"/>
      <c r="O30" s="149">
        <f t="shared" si="4"/>
        <v>46770</v>
      </c>
      <c r="P30" s="5" t="s">
        <v>27</v>
      </c>
      <c r="Q30" s="162"/>
      <c r="R30" s="149">
        <f t="shared" si="5"/>
        <v>46801</v>
      </c>
      <c r="S30" s="5" t="s">
        <v>27</v>
      </c>
      <c r="T30" s="162"/>
      <c r="U30" s="149">
        <f t="shared" si="6"/>
        <v>46830</v>
      </c>
      <c r="V30" s="148"/>
      <c r="W30" s="162"/>
      <c r="X30" s="149">
        <f t="shared" si="7"/>
        <v>46861</v>
      </c>
      <c r="Y30" s="5" t="s">
        <v>30</v>
      </c>
      <c r="Z30" s="162"/>
      <c r="AA30" s="149">
        <f t="shared" si="8"/>
        <v>46891</v>
      </c>
      <c r="AB30" s="5" t="s">
        <v>30</v>
      </c>
      <c r="AC30" s="162"/>
      <c r="AD30" s="149">
        <f t="shared" si="9"/>
        <v>46922</v>
      </c>
      <c r="AE30" s="148"/>
      <c r="AF30" s="162"/>
      <c r="AG30" s="149">
        <f t="shared" si="10"/>
        <v>46952</v>
      </c>
      <c r="AH30" s="5" t="s">
        <v>30</v>
      </c>
      <c r="AI30" s="162"/>
      <c r="AJ30" s="149">
        <f t="shared" si="11"/>
        <v>46983</v>
      </c>
      <c r="AK30" s="5" t="s">
        <v>30</v>
      </c>
      <c r="AL30" s="162"/>
      <c r="AM30" s="149">
        <f t="shared" si="12"/>
        <v>47014</v>
      </c>
      <c r="AN30" s="5"/>
      <c r="AO30" s="168"/>
      <c r="AP30" s="149">
        <f t="shared" si="13"/>
        <v>47044</v>
      </c>
      <c r="AQ30" s="5"/>
    </row>
    <row r="31" spans="2:43" ht="24.9" customHeight="1" x14ac:dyDescent="0.3">
      <c r="B31" s="150"/>
      <c r="C31" s="149">
        <f t="shared" si="0"/>
        <v>46649</v>
      </c>
      <c r="D31" s="148"/>
      <c r="E31" s="147"/>
      <c r="F31" s="149">
        <f t="shared" si="1"/>
        <v>46679</v>
      </c>
      <c r="G31" s="5" t="s">
        <v>30</v>
      </c>
      <c r="H31" s="147"/>
      <c r="I31" s="149">
        <f t="shared" si="2"/>
        <v>46710</v>
      </c>
      <c r="J31" s="5" t="s">
        <v>27</v>
      </c>
      <c r="K31" s="147"/>
      <c r="L31" s="149">
        <f t="shared" si="3"/>
        <v>46740</v>
      </c>
      <c r="M31" s="148"/>
      <c r="N31" s="166"/>
      <c r="O31" s="149">
        <f t="shared" si="4"/>
        <v>46771</v>
      </c>
      <c r="P31" s="5" t="s">
        <v>27</v>
      </c>
      <c r="Q31" s="162"/>
      <c r="R31" s="149">
        <f t="shared" si="5"/>
        <v>46802</v>
      </c>
      <c r="S31" s="148"/>
      <c r="T31" s="162"/>
      <c r="U31" s="149">
        <f t="shared" si="6"/>
        <v>46831</v>
      </c>
      <c r="V31" s="148"/>
      <c r="W31" s="162"/>
      <c r="X31" s="149">
        <f t="shared" si="7"/>
        <v>46862</v>
      </c>
      <c r="Y31" s="5" t="s">
        <v>30</v>
      </c>
      <c r="Z31" s="162"/>
      <c r="AA31" s="149">
        <f t="shared" si="8"/>
        <v>46892</v>
      </c>
      <c r="AB31" s="5" t="s">
        <v>30</v>
      </c>
      <c r="AC31" s="162"/>
      <c r="AD31" s="149">
        <f t="shared" si="9"/>
        <v>46923</v>
      </c>
      <c r="AE31" s="5" t="s">
        <v>30</v>
      </c>
      <c r="AF31" s="162"/>
      <c r="AG31" s="149">
        <f t="shared" si="10"/>
        <v>46953</v>
      </c>
      <c r="AH31" s="5" t="s">
        <v>30</v>
      </c>
      <c r="AI31" s="162"/>
      <c r="AJ31" s="149">
        <f t="shared" si="11"/>
        <v>46984</v>
      </c>
      <c r="AK31" s="148"/>
      <c r="AL31" s="162"/>
      <c r="AM31" s="149">
        <f t="shared" si="12"/>
        <v>47015</v>
      </c>
      <c r="AN31" s="5"/>
      <c r="AO31" s="168"/>
      <c r="AP31" s="149">
        <f t="shared" si="13"/>
        <v>47045</v>
      </c>
      <c r="AQ31" s="5"/>
    </row>
    <row r="32" spans="2:43" ht="24.9" customHeight="1" x14ac:dyDescent="0.3">
      <c r="B32" s="150"/>
      <c r="C32" s="149">
        <f t="shared" si="0"/>
        <v>46650</v>
      </c>
      <c r="D32" s="5" t="s">
        <v>30</v>
      </c>
      <c r="E32" s="147"/>
      <c r="F32" s="149">
        <f t="shared" si="1"/>
        <v>46680</v>
      </c>
      <c r="G32" s="5" t="s">
        <v>30</v>
      </c>
      <c r="H32" s="147"/>
      <c r="I32" s="149">
        <f t="shared" si="2"/>
        <v>46711</v>
      </c>
      <c r="J32" s="148"/>
      <c r="K32" s="147"/>
      <c r="L32" s="149">
        <f t="shared" si="3"/>
        <v>46741</v>
      </c>
      <c r="M32" s="5" t="s">
        <v>30</v>
      </c>
      <c r="N32" s="166"/>
      <c r="O32" s="149">
        <f t="shared" si="4"/>
        <v>46772</v>
      </c>
      <c r="P32" s="5" t="s">
        <v>27</v>
      </c>
      <c r="Q32" s="162"/>
      <c r="R32" s="149">
        <f t="shared" si="5"/>
        <v>46803</v>
      </c>
      <c r="S32" s="148"/>
      <c r="T32" s="162"/>
      <c r="U32" s="149">
        <f t="shared" si="6"/>
        <v>46832</v>
      </c>
      <c r="V32" s="5" t="s">
        <v>27</v>
      </c>
      <c r="W32" s="162"/>
      <c r="X32" s="149">
        <f t="shared" si="7"/>
        <v>46863</v>
      </c>
      <c r="Y32" s="5" t="s">
        <v>30</v>
      </c>
      <c r="Z32" s="162"/>
      <c r="AA32" s="149">
        <f t="shared" si="8"/>
        <v>46893</v>
      </c>
      <c r="AB32" s="148"/>
      <c r="AC32" s="162"/>
      <c r="AD32" s="149">
        <f t="shared" si="9"/>
        <v>46924</v>
      </c>
      <c r="AE32" s="5" t="s">
        <v>30</v>
      </c>
      <c r="AF32" s="162"/>
      <c r="AG32" s="149">
        <f t="shared" si="10"/>
        <v>46954</v>
      </c>
      <c r="AH32" s="5" t="s">
        <v>30</v>
      </c>
      <c r="AI32" s="162"/>
      <c r="AJ32" s="149">
        <f t="shared" si="11"/>
        <v>46985</v>
      </c>
      <c r="AK32" s="148"/>
      <c r="AL32" s="162"/>
      <c r="AM32" s="149">
        <f t="shared" si="12"/>
        <v>47016</v>
      </c>
      <c r="AN32" s="5"/>
      <c r="AO32" s="168"/>
      <c r="AP32" s="149">
        <f t="shared" si="13"/>
        <v>47046</v>
      </c>
      <c r="AQ32" s="5"/>
    </row>
    <row r="33" spans="2:43" ht="24.9" customHeight="1" x14ac:dyDescent="0.3">
      <c r="B33" s="150"/>
      <c r="C33" s="149">
        <f t="shared" si="0"/>
        <v>46651</v>
      </c>
      <c r="D33" s="5" t="s">
        <v>30</v>
      </c>
      <c r="E33" s="147"/>
      <c r="F33" s="149">
        <f t="shared" si="1"/>
        <v>46681</v>
      </c>
      <c r="G33" s="5" t="s">
        <v>30</v>
      </c>
      <c r="H33" s="147"/>
      <c r="I33" s="149">
        <f t="shared" si="2"/>
        <v>46712</v>
      </c>
      <c r="J33" s="148"/>
      <c r="K33" s="147"/>
      <c r="L33" s="149">
        <f t="shared" si="3"/>
        <v>46742</v>
      </c>
      <c r="M33" s="5" t="s">
        <v>30</v>
      </c>
      <c r="N33" s="166"/>
      <c r="O33" s="149">
        <f t="shared" si="4"/>
        <v>46773</v>
      </c>
      <c r="P33" s="5" t="s">
        <v>27</v>
      </c>
      <c r="Q33" s="162"/>
      <c r="R33" s="149">
        <f t="shared" si="5"/>
        <v>46804</v>
      </c>
      <c r="S33" s="5" t="s">
        <v>30</v>
      </c>
      <c r="T33" s="162"/>
      <c r="U33" s="149">
        <f t="shared" si="6"/>
        <v>46833</v>
      </c>
      <c r="V33" s="5" t="s">
        <v>27</v>
      </c>
      <c r="W33" s="162"/>
      <c r="X33" s="149">
        <f t="shared" si="7"/>
        <v>46864</v>
      </c>
      <c r="Y33" s="5" t="s">
        <v>30</v>
      </c>
      <c r="Z33" s="162"/>
      <c r="AA33" s="149">
        <f t="shared" si="8"/>
        <v>46894</v>
      </c>
      <c r="AB33" s="148"/>
      <c r="AC33" s="162"/>
      <c r="AD33" s="152">
        <f t="shared" si="9"/>
        <v>46925</v>
      </c>
      <c r="AE33" s="5" t="s">
        <v>30</v>
      </c>
      <c r="AF33" s="162"/>
      <c r="AG33" s="149">
        <f t="shared" si="10"/>
        <v>46955</v>
      </c>
      <c r="AH33" s="5" t="s">
        <v>30</v>
      </c>
      <c r="AI33" s="162"/>
      <c r="AJ33" s="149">
        <f t="shared" si="11"/>
        <v>46986</v>
      </c>
      <c r="AK33" s="5" t="s">
        <v>30</v>
      </c>
      <c r="AL33" s="162"/>
      <c r="AM33" s="149">
        <f t="shared" si="12"/>
        <v>47017</v>
      </c>
      <c r="AN33" s="5"/>
      <c r="AO33" s="168"/>
      <c r="AP33" s="149">
        <f t="shared" si="13"/>
        <v>47047</v>
      </c>
      <c r="AQ33" s="148"/>
    </row>
    <row r="34" spans="2:43" ht="24.9" customHeight="1" x14ac:dyDescent="0.3">
      <c r="B34" s="150"/>
      <c r="C34" s="149">
        <f t="shared" si="0"/>
        <v>46652</v>
      </c>
      <c r="D34" s="5" t="s">
        <v>30</v>
      </c>
      <c r="E34" s="147"/>
      <c r="F34" s="149">
        <f t="shared" si="1"/>
        <v>46682</v>
      </c>
      <c r="G34" s="5" t="s">
        <v>30</v>
      </c>
      <c r="H34" s="147"/>
      <c r="I34" s="149">
        <f t="shared" si="2"/>
        <v>46713</v>
      </c>
      <c r="J34" s="5" t="s">
        <v>30</v>
      </c>
      <c r="K34" s="147"/>
      <c r="L34" s="149">
        <f t="shared" si="3"/>
        <v>46743</v>
      </c>
      <c r="M34" s="5" t="s">
        <v>30</v>
      </c>
      <c r="N34" s="166"/>
      <c r="O34" s="149">
        <f t="shared" si="4"/>
        <v>46774</v>
      </c>
      <c r="P34" s="148"/>
      <c r="Q34" s="162"/>
      <c r="R34" s="149">
        <f t="shared" si="5"/>
        <v>46805</v>
      </c>
      <c r="S34" s="5" t="s">
        <v>30</v>
      </c>
      <c r="T34" s="162"/>
      <c r="U34" s="149">
        <f t="shared" si="6"/>
        <v>46834</v>
      </c>
      <c r="V34" s="5" t="s">
        <v>27</v>
      </c>
      <c r="W34" s="162"/>
      <c r="X34" s="149">
        <f t="shared" si="7"/>
        <v>46865</v>
      </c>
      <c r="Y34" s="148"/>
      <c r="Z34" s="162"/>
      <c r="AA34" s="149">
        <f t="shared" si="8"/>
        <v>46895</v>
      </c>
      <c r="AB34" s="5" t="s">
        <v>30</v>
      </c>
      <c r="AC34" s="162"/>
      <c r="AD34" s="152">
        <f t="shared" si="9"/>
        <v>46926</v>
      </c>
      <c r="AE34" s="5" t="s">
        <v>30</v>
      </c>
      <c r="AF34" s="162"/>
      <c r="AG34" s="149">
        <f t="shared" si="10"/>
        <v>46956</v>
      </c>
      <c r="AH34" s="148"/>
      <c r="AI34" s="162"/>
      <c r="AJ34" s="149">
        <f t="shared" si="11"/>
        <v>46987</v>
      </c>
      <c r="AK34" s="5" t="s">
        <v>30</v>
      </c>
      <c r="AL34" s="162"/>
      <c r="AM34" s="149">
        <f t="shared" si="12"/>
        <v>47018</v>
      </c>
      <c r="AN34" s="5"/>
      <c r="AO34" s="168"/>
      <c r="AP34" s="149">
        <f t="shared" si="13"/>
        <v>47048</v>
      </c>
      <c r="AQ34" s="148"/>
    </row>
    <row r="35" spans="2:43" ht="24.9" customHeight="1" x14ac:dyDescent="0.3">
      <c r="B35" s="150"/>
      <c r="C35" s="149">
        <f t="shared" si="0"/>
        <v>46653</v>
      </c>
      <c r="D35" s="5" t="s">
        <v>30</v>
      </c>
      <c r="E35" s="147"/>
      <c r="F35" s="149">
        <f t="shared" si="1"/>
        <v>46683</v>
      </c>
      <c r="G35" s="148"/>
      <c r="H35" s="147"/>
      <c r="I35" s="149">
        <f t="shared" si="2"/>
        <v>46714</v>
      </c>
      <c r="J35" s="5" t="s">
        <v>30</v>
      </c>
      <c r="K35" s="147"/>
      <c r="L35" s="149">
        <f t="shared" si="3"/>
        <v>46744</v>
      </c>
      <c r="M35" s="5" t="s">
        <v>30</v>
      </c>
      <c r="N35" s="166"/>
      <c r="O35" s="149">
        <f t="shared" si="4"/>
        <v>46775</v>
      </c>
      <c r="P35" s="148"/>
      <c r="Q35" s="162"/>
      <c r="R35" s="149">
        <f t="shared" si="5"/>
        <v>46806</v>
      </c>
      <c r="S35" s="5" t="s">
        <v>30</v>
      </c>
      <c r="T35" s="162"/>
      <c r="U35" s="149">
        <f t="shared" si="6"/>
        <v>46835</v>
      </c>
      <c r="V35" s="5" t="s">
        <v>27</v>
      </c>
      <c r="W35" s="162"/>
      <c r="X35" s="149">
        <f t="shared" si="7"/>
        <v>46866</v>
      </c>
      <c r="Y35" s="148"/>
      <c r="Z35" s="162"/>
      <c r="AA35" s="149">
        <f t="shared" si="8"/>
        <v>46896</v>
      </c>
      <c r="AB35" s="5" t="s">
        <v>30</v>
      </c>
      <c r="AC35" s="162"/>
      <c r="AD35" s="152">
        <f t="shared" si="9"/>
        <v>46927</v>
      </c>
      <c r="AE35" s="5" t="s">
        <v>30</v>
      </c>
      <c r="AF35" s="162"/>
      <c r="AG35" s="149">
        <f t="shared" si="10"/>
        <v>46957</v>
      </c>
      <c r="AH35" s="148"/>
      <c r="AI35" s="162"/>
      <c r="AJ35" s="149">
        <f t="shared" si="11"/>
        <v>46988</v>
      </c>
      <c r="AK35" s="5" t="s">
        <v>30</v>
      </c>
      <c r="AL35" s="162"/>
      <c r="AM35" s="149">
        <f t="shared" si="12"/>
        <v>47019</v>
      </c>
      <c r="AN35" s="148"/>
      <c r="AO35" s="168"/>
      <c r="AP35" s="149">
        <f t="shared" si="13"/>
        <v>47049</v>
      </c>
      <c r="AQ35" s="5"/>
    </row>
    <row r="36" spans="2:43" ht="24.9" customHeight="1" x14ac:dyDescent="0.3">
      <c r="B36" s="150"/>
      <c r="C36" s="149">
        <f t="shared" si="0"/>
        <v>46654</v>
      </c>
      <c r="D36" s="5" t="s">
        <v>30</v>
      </c>
      <c r="E36" s="147"/>
      <c r="F36" s="149">
        <f t="shared" si="1"/>
        <v>46684</v>
      </c>
      <c r="G36" s="148"/>
      <c r="H36" s="147"/>
      <c r="I36" s="149">
        <f t="shared" si="2"/>
        <v>46715</v>
      </c>
      <c r="J36" s="5" t="s">
        <v>30</v>
      </c>
      <c r="K36" s="147"/>
      <c r="L36" s="149">
        <f t="shared" si="3"/>
        <v>46745</v>
      </c>
      <c r="M36" s="5" t="s">
        <v>30</v>
      </c>
      <c r="N36" s="166"/>
      <c r="O36" s="149">
        <f t="shared" si="4"/>
        <v>46776</v>
      </c>
      <c r="P36" s="5" t="s">
        <v>30</v>
      </c>
      <c r="Q36" s="162"/>
      <c r="R36" s="149">
        <f t="shared" si="5"/>
        <v>46807</v>
      </c>
      <c r="S36" s="5" t="s">
        <v>30</v>
      </c>
      <c r="T36" s="162"/>
      <c r="U36" s="149">
        <f t="shared" si="6"/>
        <v>46836</v>
      </c>
      <c r="V36" s="5" t="s">
        <v>27</v>
      </c>
      <c r="W36" s="162"/>
      <c r="X36" s="149">
        <f t="shared" si="7"/>
        <v>46867</v>
      </c>
      <c r="Y36" s="5" t="s">
        <v>27</v>
      </c>
      <c r="Z36" s="162"/>
      <c r="AA36" s="149">
        <f t="shared" si="8"/>
        <v>46897</v>
      </c>
      <c r="AB36" s="5" t="s">
        <v>30</v>
      </c>
      <c r="AC36" s="162"/>
      <c r="AD36" s="149">
        <f t="shared" si="9"/>
        <v>46928</v>
      </c>
      <c r="AE36" s="148"/>
      <c r="AF36" s="162"/>
      <c r="AG36" s="149">
        <f t="shared" si="10"/>
        <v>46958</v>
      </c>
      <c r="AH36" s="5" t="s">
        <v>30</v>
      </c>
      <c r="AI36" s="162"/>
      <c r="AJ36" s="149">
        <f t="shared" si="11"/>
        <v>46989</v>
      </c>
      <c r="AK36" s="5" t="s">
        <v>30</v>
      </c>
      <c r="AL36" s="162"/>
      <c r="AM36" s="149">
        <f t="shared" si="12"/>
        <v>47020</v>
      </c>
      <c r="AN36" s="148"/>
      <c r="AO36" s="168"/>
      <c r="AP36" s="149">
        <f t="shared" si="13"/>
        <v>47050</v>
      </c>
      <c r="AQ36" s="5"/>
    </row>
    <row r="37" spans="2:43" ht="24.9" customHeight="1" x14ac:dyDescent="0.3">
      <c r="B37" s="150"/>
      <c r="C37" s="153">
        <f t="shared" si="0"/>
        <v>46655</v>
      </c>
      <c r="D37" s="148"/>
      <c r="E37" s="147"/>
      <c r="F37" s="145">
        <f t="shared" si="1"/>
        <v>46685</v>
      </c>
      <c r="G37" s="5" t="s">
        <v>30</v>
      </c>
      <c r="H37" s="147"/>
      <c r="I37" s="149">
        <f t="shared" si="2"/>
        <v>46716</v>
      </c>
      <c r="J37" s="5" t="s">
        <v>30</v>
      </c>
      <c r="K37" s="147"/>
      <c r="L37" s="149">
        <f t="shared" si="3"/>
        <v>46746</v>
      </c>
      <c r="M37" s="148"/>
      <c r="N37" s="166"/>
      <c r="O37" s="149">
        <f t="shared" si="4"/>
        <v>46777</v>
      </c>
      <c r="P37" s="5" t="s">
        <v>30</v>
      </c>
      <c r="Q37" s="162"/>
      <c r="R37" s="149">
        <f t="shared" si="5"/>
        <v>46808</v>
      </c>
      <c r="S37" s="5" t="s">
        <v>30</v>
      </c>
      <c r="T37" s="162"/>
      <c r="U37" s="149">
        <f t="shared" si="6"/>
        <v>46837</v>
      </c>
      <c r="V37" s="148"/>
      <c r="W37" s="162"/>
      <c r="X37" s="149">
        <f t="shared" si="7"/>
        <v>46868</v>
      </c>
      <c r="Y37" s="5" t="s">
        <v>27</v>
      </c>
      <c r="Z37" s="162"/>
      <c r="AA37" s="149">
        <f t="shared" si="8"/>
        <v>46898</v>
      </c>
      <c r="AB37" s="154"/>
      <c r="AC37" s="162"/>
      <c r="AD37" s="149">
        <f t="shared" si="9"/>
        <v>46929</v>
      </c>
      <c r="AE37" s="148"/>
      <c r="AF37" s="162"/>
      <c r="AG37" s="149">
        <f t="shared" si="10"/>
        <v>46959</v>
      </c>
      <c r="AH37" s="5" t="s">
        <v>30</v>
      </c>
      <c r="AI37" s="162"/>
      <c r="AJ37" s="149">
        <f t="shared" si="11"/>
        <v>46990</v>
      </c>
      <c r="AK37" s="5" t="s">
        <v>30</v>
      </c>
      <c r="AL37" s="162"/>
      <c r="AM37" s="149">
        <f t="shared" si="12"/>
        <v>47021</v>
      </c>
      <c r="AN37" s="5"/>
      <c r="AO37" s="168"/>
      <c r="AP37" s="149">
        <f t="shared" si="13"/>
        <v>47051</v>
      </c>
      <c r="AQ37" s="5"/>
    </row>
    <row r="38" spans="2:43" ht="24.9" customHeight="1" x14ac:dyDescent="0.3">
      <c r="B38" s="150"/>
      <c r="C38" s="149">
        <f t="shared" si="0"/>
        <v>46656</v>
      </c>
      <c r="D38" s="148"/>
      <c r="E38" s="147"/>
      <c r="F38" s="149">
        <f t="shared" si="1"/>
        <v>46686</v>
      </c>
      <c r="G38" s="5" t="s">
        <v>30</v>
      </c>
      <c r="H38" s="147"/>
      <c r="I38" s="149">
        <f t="shared" si="2"/>
        <v>46717</v>
      </c>
      <c r="J38" s="5" t="s">
        <v>30</v>
      </c>
      <c r="K38" s="147"/>
      <c r="L38" s="149">
        <f t="shared" si="3"/>
        <v>46747</v>
      </c>
      <c r="M38" s="148"/>
      <c r="N38" s="166"/>
      <c r="O38" s="149">
        <f t="shared" si="4"/>
        <v>46778</v>
      </c>
      <c r="P38" s="5" t="s">
        <v>30</v>
      </c>
      <c r="Q38" s="162"/>
      <c r="R38" s="149">
        <f t="shared" si="5"/>
        <v>46809</v>
      </c>
      <c r="S38" s="148"/>
      <c r="T38" s="162"/>
      <c r="U38" s="149">
        <f t="shared" si="6"/>
        <v>46838</v>
      </c>
      <c r="V38" s="148"/>
      <c r="W38" s="162"/>
      <c r="X38" s="149">
        <f t="shared" si="7"/>
        <v>46869</v>
      </c>
      <c r="Y38" s="5" t="s">
        <v>27</v>
      </c>
      <c r="Z38" s="162"/>
      <c r="AA38" s="149">
        <f t="shared" si="8"/>
        <v>46899</v>
      </c>
      <c r="AB38" s="6" t="s">
        <v>30</v>
      </c>
      <c r="AC38" s="162"/>
      <c r="AD38" s="149">
        <f t="shared" si="9"/>
        <v>46930</v>
      </c>
      <c r="AE38" s="5" t="s">
        <v>30</v>
      </c>
      <c r="AF38" s="162"/>
      <c r="AG38" s="149">
        <f t="shared" si="10"/>
        <v>46960</v>
      </c>
      <c r="AH38" s="5" t="s">
        <v>30</v>
      </c>
      <c r="AI38" s="162"/>
      <c r="AJ38" s="149">
        <f t="shared" si="11"/>
        <v>46991</v>
      </c>
      <c r="AK38" s="148"/>
      <c r="AL38" s="162"/>
      <c r="AM38" s="149">
        <f t="shared" si="12"/>
        <v>47022</v>
      </c>
      <c r="AN38" s="5"/>
      <c r="AO38" s="168"/>
      <c r="AP38" s="149">
        <f t="shared" si="13"/>
        <v>47052</v>
      </c>
      <c r="AQ38" s="5"/>
    </row>
    <row r="39" spans="2:43" ht="24.9" customHeight="1" x14ac:dyDescent="0.3">
      <c r="B39" s="150"/>
      <c r="C39" s="145">
        <f t="shared" si="0"/>
        <v>46657</v>
      </c>
      <c r="D39" s="5" t="s">
        <v>27</v>
      </c>
      <c r="E39" s="147"/>
      <c r="F39" s="149">
        <f t="shared" si="1"/>
        <v>46687</v>
      </c>
      <c r="G39" s="5" t="s">
        <v>30</v>
      </c>
      <c r="H39" s="147"/>
      <c r="I39" s="149">
        <f t="shared" si="2"/>
        <v>46718</v>
      </c>
      <c r="J39" s="148"/>
      <c r="K39" s="147"/>
      <c r="L39" s="149">
        <f t="shared" si="3"/>
        <v>46748</v>
      </c>
      <c r="M39" s="5" t="s">
        <v>30</v>
      </c>
      <c r="N39" s="166"/>
      <c r="O39" s="149">
        <f t="shared" si="4"/>
        <v>46779</v>
      </c>
      <c r="P39" s="5" t="s">
        <v>30</v>
      </c>
      <c r="Q39" s="162"/>
      <c r="R39" s="149">
        <f t="shared" si="5"/>
        <v>46810</v>
      </c>
      <c r="S39" s="148"/>
      <c r="T39" s="162"/>
      <c r="U39" s="149">
        <f t="shared" si="6"/>
        <v>46839</v>
      </c>
      <c r="V39" s="5" t="s">
        <v>30</v>
      </c>
      <c r="W39" s="162"/>
      <c r="X39" s="149">
        <f t="shared" si="7"/>
        <v>46870</v>
      </c>
      <c r="Y39" s="5" t="s">
        <v>27</v>
      </c>
      <c r="Z39" s="162"/>
      <c r="AA39" s="153">
        <f t="shared" si="8"/>
        <v>46900</v>
      </c>
      <c r="AB39" s="154"/>
      <c r="AC39" s="162"/>
      <c r="AD39" s="149">
        <f t="shared" si="9"/>
        <v>46931</v>
      </c>
      <c r="AE39" s="5" t="s">
        <v>30</v>
      </c>
      <c r="AF39" s="162"/>
      <c r="AG39" s="149">
        <f t="shared" si="10"/>
        <v>46961</v>
      </c>
      <c r="AH39" s="5" t="s">
        <v>30</v>
      </c>
      <c r="AI39" s="162"/>
      <c r="AJ39" s="149">
        <f t="shared" si="11"/>
        <v>46992</v>
      </c>
      <c r="AK39" s="148"/>
      <c r="AL39" s="162"/>
      <c r="AM39" s="149">
        <f t="shared" si="12"/>
        <v>47023</v>
      </c>
      <c r="AN39" s="5"/>
      <c r="AO39" s="168"/>
      <c r="AP39" s="149">
        <f t="shared" si="13"/>
        <v>47053</v>
      </c>
      <c r="AQ39" s="5"/>
    </row>
    <row r="40" spans="2:43" ht="24.9" customHeight="1" x14ac:dyDescent="0.3">
      <c r="B40" s="150"/>
      <c r="C40" s="149">
        <f t="shared" si="0"/>
        <v>46658</v>
      </c>
      <c r="D40" s="5" t="s">
        <v>27</v>
      </c>
      <c r="E40" s="147"/>
      <c r="F40" s="149">
        <f t="shared" si="1"/>
        <v>46688</v>
      </c>
      <c r="G40" s="5" t="s">
        <v>30</v>
      </c>
      <c r="H40" s="147"/>
      <c r="I40" s="149">
        <f t="shared" si="2"/>
        <v>46719</v>
      </c>
      <c r="J40" s="148"/>
      <c r="K40" s="147"/>
      <c r="L40" s="149">
        <f t="shared" si="3"/>
        <v>46749</v>
      </c>
      <c r="M40" s="5" t="s">
        <v>30</v>
      </c>
      <c r="N40" s="166"/>
      <c r="O40" s="149">
        <f t="shared" si="4"/>
        <v>46780</v>
      </c>
      <c r="P40" s="5" t="s">
        <v>30</v>
      </c>
      <c r="Q40" s="162"/>
      <c r="R40" s="149">
        <f t="shared" si="5"/>
        <v>46811</v>
      </c>
      <c r="S40" s="5" t="s">
        <v>30</v>
      </c>
      <c r="T40" s="162"/>
      <c r="U40" s="149">
        <f t="shared" si="6"/>
        <v>46840</v>
      </c>
      <c r="V40" s="5" t="s">
        <v>30</v>
      </c>
      <c r="W40" s="162"/>
      <c r="X40" s="149">
        <f t="shared" si="7"/>
        <v>46871</v>
      </c>
      <c r="Y40" s="5" t="s">
        <v>27</v>
      </c>
      <c r="Z40" s="162"/>
      <c r="AA40" s="149">
        <f t="shared" si="8"/>
        <v>46901</v>
      </c>
      <c r="AB40" s="154"/>
      <c r="AC40" s="162"/>
      <c r="AD40" s="149">
        <f t="shared" si="9"/>
        <v>46932</v>
      </c>
      <c r="AE40" s="5" t="s">
        <v>30</v>
      </c>
      <c r="AF40" s="162"/>
      <c r="AG40" s="149">
        <f t="shared" si="10"/>
        <v>46962</v>
      </c>
      <c r="AH40" s="5" t="s">
        <v>30</v>
      </c>
      <c r="AI40" s="162"/>
      <c r="AJ40" s="149">
        <f t="shared" si="11"/>
        <v>46993</v>
      </c>
      <c r="AK40" s="5" t="s">
        <v>30</v>
      </c>
      <c r="AL40" s="162"/>
      <c r="AM40" s="149">
        <f t="shared" si="12"/>
        <v>47024</v>
      </c>
      <c r="AN40" s="5"/>
      <c r="AO40" s="168"/>
      <c r="AP40" s="149">
        <f t="shared" si="13"/>
        <v>47054</v>
      </c>
      <c r="AQ40" s="148"/>
    </row>
    <row r="41" spans="2:43" ht="24.9" customHeight="1" x14ac:dyDescent="0.3">
      <c r="B41" s="150"/>
      <c r="C41" s="145">
        <f t="shared" si="0"/>
        <v>46659</v>
      </c>
      <c r="D41" s="5" t="s">
        <v>27</v>
      </c>
      <c r="E41" s="147"/>
      <c r="F41" s="149">
        <f t="shared" si="1"/>
        <v>46689</v>
      </c>
      <c r="G41" s="5" t="s">
        <v>30</v>
      </c>
      <c r="H41" s="147"/>
      <c r="I41" s="149">
        <f t="shared" si="2"/>
        <v>46720</v>
      </c>
      <c r="J41" s="5" t="s">
        <v>27</v>
      </c>
      <c r="K41" s="147"/>
      <c r="L41" s="149">
        <f t="shared" si="3"/>
        <v>46750</v>
      </c>
      <c r="M41" s="5" t="s">
        <v>30</v>
      </c>
      <c r="N41" s="166"/>
      <c r="O41" s="149">
        <f t="shared" si="4"/>
        <v>46781</v>
      </c>
      <c r="P41" s="148"/>
      <c r="Q41" s="162"/>
      <c r="R41" s="149">
        <f t="shared" si="5"/>
        <v>46812</v>
      </c>
      <c r="S41" s="5" t="s">
        <v>30</v>
      </c>
      <c r="T41" s="162"/>
      <c r="U41" s="149">
        <f t="shared" si="6"/>
        <v>46841</v>
      </c>
      <c r="V41" s="5" t="s">
        <v>30</v>
      </c>
      <c r="W41" s="162"/>
      <c r="X41" s="149">
        <f t="shared" si="7"/>
        <v>46872</v>
      </c>
      <c r="Y41" s="148"/>
      <c r="Z41" s="162"/>
      <c r="AA41" s="145">
        <f t="shared" si="8"/>
        <v>46902</v>
      </c>
      <c r="AB41" s="6" t="s">
        <v>30</v>
      </c>
      <c r="AC41" s="162"/>
      <c r="AD41" s="149">
        <f t="shared" si="9"/>
        <v>46933</v>
      </c>
      <c r="AE41" s="5" t="s">
        <v>30</v>
      </c>
      <c r="AF41" s="162"/>
      <c r="AG41" s="149">
        <f t="shared" si="10"/>
        <v>46963</v>
      </c>
      <c r="AH41" s="148"/>
      <c r="AI41" s="162"/>
      <c r="AJ41" s="149">
        <f t="shared" si="11"/>
        <v>46994</v>
      </c>
      <c r="AK41" s="5" t="s">
        <v>30</v>
      </c>
      <c r="AL41" s="162"/>
      <c r="AM41" s="149">
        <f t="shared" si="12"/>
        <v>47025</v>
      </c>
      <c r="AN41" s="5"/>
      <c r="AO41" s="168"/>
      <c r="AP41" s="149">
        <f t="shared" si="13"/>
        <v>47055</v>
      </c>
      <c r="AQ41" s="148"/>
    </row>
    <row r="42" spans="2:43" ht="24.9" customHeight="1" x14ac:dyDescent="0.3">
      <c r="B42" s="150"/>
      <c r="C42" s="149">
        <f t="shared" si="0"/>
        <v>46660</v>
      </c>
      <c r="D42" s="5" t="s">
        <v>27</v>
      </c>
      <c r="E42" s="147"/>
      <c r="F42" s="149">
        <f t="shared" si="1"/>
        <v>46690</v>
      </c>
      <c r="G42" s="148"/>
      <c r="H42" s="147"/>
      <c r="I42" s="149">
        <f t="shared" si="2"/>
        <v>46721</v>
      </c>
      <c r="J42" s="6" t="s">
        <v>27</v>
      </c>
      <c r="K42" s="147"/>
      <c r="L42" s="149">
        <f t="shared" si="3"/>
        <v>46751</v>
      </c>
      <c r="M42" s="5" t="s">
        <v>30</v>
      </c>
      <c r="N42" s="166"/>
      <c r="O42" s="149">
        <f t="shared" si="4"/>
        <v>46782</v>
      </c>
      <c r="P42" s="148"/>
      <c r="Q42" s="162"/>
      <c r="R42" s="149"/>
      <c r="S42" s="148"/>
      <c r="T42" s="162"/>
      <c r="U42" s="149">
        <f t="shared" si="6"/>
        <v>46842</v>
      </c>
      <c r="V42" s="5" t="s">
        <v>30</v>
      </c>
      <c r="W42" s="162"/>
      <c r="X42" s="149">
        <f t="shared" si="7"/>
        <v>46873</v>
      </c>
      <c r="Y42" s="154"/>
      <c r="Z42" s="162"/>
      <c r="AA42" s="149">
        <f t="shared" si="8"/>
        <v>46903</v>
      </c>
      <c r="AB42" s="5" t="s">
        <v>30</v>
      </c>
      <c r="AC42" s="162"/>
      <c r="AD42" s="149">
        <f t="shared" si="9"/>
        <v>46934</v>
      </c>
      <c r="AE42" s="6" t="s">
        <v>30</v>
      </c>
      <c r="AF42" s="162"/>
      <c r="AG42" s="149">
        <f t="shared" si="10"/>
        <v>46964</v>
      </c>
      <c r="AH42" s="148"/>
      <c r="AI42" s="162"/>
      <c r="AJ42" s="149">
        <f t="shared" si="11"/>
        <v>46995</v>
      </c>
      <c r="AK42" s="5" t="s">
        <v>30</v>
      </c>
      <c r="AL42" s="162"/>
      <c r="AM42" s="149">
        <f t="shared" si="12"/>
        <v>47026</v>
      </c>
      <c r="AN42" s="148"/>
      <c r="AO42" s="168"/>
      <c r="AP42" s="149">
        <f t="shared" si="13"/>
        <v>47056</v>
      </c>
      <c r="AQ42" s="5"/>
    </row>
    <row r="43" spans="2:43" ht="24.9" customHeight="1" x14ac:dyDescent="0.3">
      <c r="B43" s="155"/>
      <c r="C43" s="189"/>
      <c r="D43" s="190"/>
      <c r="E43" s="156"/>
      <c r="F43" s="149">
        <f t="shared" si="1"/>
        <v>46691</v>
      </c>
      <c r="G43" s="148"/>
      <c r="H43" s="157"/>
      <c r="I43" s="149"/>
      <c r="J43" s="148"/>
      <c r="K43" s="157"/>
      <c r="L43" s="149">
        <f t="shared" si="3"/>
        <v>46752</v>
      </c>
      <c r="M43" s="5" t="s">
        <v>30</v>
      </c>
      <c r="N43" s="167"/>
      <c r="O43" s="149">
        <f t="shared" si="4"/>
        <v>46783</v>
      </c>
      <c r="P43" s="5"/>
      <c r="Q43" s="163"/>
      <c r="R43" s="149"/>
      <c r="S43" s="148"/>
      <c r="T43" s="163"/>
      <c r="U43" s="149">
        <f t="shared" si="6"/>
        <v>46843</v>
      </c>
      <c r="V43" s="5" t="s">
        <v>30</v>
      </c>
      <c r="W43" s="163"/>
      <c r="X43" s="187"/>
      <c r="Y43" s="148"/>
      <c r="Z43" s="163"/>
      <c r="AA43" s="149">
        <f t="shared" si="8"/>
        <v>46904</v>
      </c>
      <c r="AB43" s="5" t="s">
        <v>30</v>
      </c>
      <c r="AC43" s="163"/>
      <c r="AD43" s="149"/>
      <c r="AE43" s="187"/>
      <c r="AF43" s="163"/>
      <c r="AG43" s="149">
        <f t="shared" si="10"/>
        <v>46965</v>
      </c>
      <c r="AH43" s="5"/>
      <c r="AI43" s="163"/>
      <c r="AJ43" s="149">
        <f t="shared" si="11"/>
        <v>46996</v>
      </c>
      <c r="AK43" s="5" t="s">
        <v>28</v>
      </c>
      <c r="AL43" s="163"/>
      <c r="AM43" s="149"/>
      <c r="AN43" s="148"/>
      <c r="AO43" s="163"/>
      <c r="AP43" s="149">
        <f t="shared" si="13"/>
        <v>47057</v>
      </c>
      <c r="AQ43" s="5"/>
    </row>
    <row r="44" spans="2:43" x14ac:dyDescent="0.3">
      <c r="Z44" s="147"/>
    </row>
  </sheetData>
  <sheetProtection algorithmName="SHA-512" hashValue="6BxdoYmQo+P4uDGPPM2nX1xcVVDLBGMwB0xu8fYTkZT7VAJMmanMhyLU1m95T81PPvlVrsU0gpfn8rUERVFuuQ==" saltValue="/SyP4d3KYkedp/IU0nFXYA==" spinCount="100000" sheet="1" scenarios="1" selectLockedCells="1"/>
  <mergeCells count="36">
    <mergeCell ref="AG12:AH12"/>
    <mergeCell ref="AJ12:AK12"/>
    <mergeCell ref="AP12:AQ12"/>
    <mergeCell ref="AM12:AN12"/>
    <mergeCell ref="R12:S12"/>
    <mergeCell ref="U12:V12"/>
    <mergeCell ref="X12:Y12"/>
    <mergeCell ref="AA12:AB12"/>
    <mergeCell ref="AD12:AE12"/>
    <mergeCell ref="C12:D12"/>
    <mergeCell ref="F12:G12"/>
    <mergeCell ref="I12:J12"/>
    <mergeCell ref="L12:M12"/>
    <mergeCell ref="O12:P12"/>
    <mergeCell ref="L9:M9"/>
    <mergeCell ref="O9:P9"/>
    <mergeCell ref="R9:S9"/>
    <mergeCell ref="I9:J9"/>
    <mergeCell ref="B11:M11"/>
    <mergeCell ref="O11:AO11"/>
    <mergeCell ref="C9:D9"/>
    <mergeCell ref="F9:G9"/>
    <mergeCell ref="I8:AK8"/>
    <mergeCell ref="I3:AH3"/>
    <mergeCell ref="I6:AH6"/>
    <mergeCell ref="I4:AH4"/>
    <mergeCell ref="I5:AH5"/>
    <mergeCell ref="C7:AQ7"/>
    <mergeCell ref="AP9:AQ9"/>
    <mergeCell ref="AG9:AH9"/>
    <mergeCell ref="AJ9:AK9"/>
    <mergeCell ref="U9:V9"/>
    <mergeCell ref="X9:Y9"/>
    <mergeCell ref="AA9:AB9"/>
    <mergeCell ref="AD9:AE9"/>
    <mergeCell ref="AM9:AN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44140625" defaultRowHeight="14.4" x14ac:dyDescent="0.3"/>
  <cols>
    <col min="1" max="1" width="10.6640625" style="1" bestFit="1" customWidth="1"/>
    <col min="2" max="2" width="17.554687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4.33203125" bestFit="1" customWidth="1"/>
    <col min="3" max="3" width="22.44140625" bestFit="1" customWidth="1"/>
    <col min="4" max="4" width="39.33203125" bestFit="1" customWidth="1"/>
    <col min="5" max="5" width="18.109375" bestFit="1" customWidth="1"/>
    <col min="6" max="6" width="102" bestFit="1" customWidth="1"/>
    <col min="7" max="7" width="104.8867187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2" t="s">
        <v>676</v>
      </c>
    </row>
    <row r="3" spans="1:11" x14ac:dyDescent="0.3">
      <c r="B3" t="s">
        <v>401</v>
      </c>
      <c r="C3" t="s">
        <v>400</v>
      </c>
      <c r="D3" t="s">
        <v>148</v>
      </c>
      <c r="E3" t="s">
        <v>149</v>
      </c>
      <c r="F3" t="s">
        <v>180</v>
      </c>
      <c r="G3" t="s">
        <v>493</v>
      </c>
      <c r="H3" t="s">
        <v>173</v>
      </c>
      <c r="I3" t="s">
        <v>494</v>
      </c>
      <c r="K3" s="182" t="s">
        <v>677</v>
      </c>
    </row>
    <row r="4" spans="1:11" x14ac:dyDescent="0.3">
      <c r="B4" t="s">
        <v>407</v>
      </c>
      <c r="C4" t="s">
        <v>406</v>
      </c>
      <c r="D4" t="s">
        <v>148</v>
      </c>
      <c r="E4" t="s">
        <v>149</v>
      </c>
      <c r="F4" t="s">
        <v>181</v>
      </c>
      <c r="G4" t="s">
        <v>495</v>
      </c>
      <c r="H4" t="s">
        <v>173</v>
      </c>
      <c r="I4" t="s">
        <v>496</v>
      </c>
      <c r="K4" s="182" t="s">
        <v>678</v>
      </c>
    </row>
    <row r="5" spans="1:11" x14ac:dyDescent="0.3">
      <c r="B5" t="s">
        <v>497</v>
      </c>
      <c r="C5" t="s">
        <v>412</v>
      </c>
      <c r="D5" t="s">
        <v>148</v>
      </c>
      <c r="E5" t="s">
        <v>149</v>
      </c>
      <c r="F5" t="s">
        <v>182</v>
      </c>
      <c r="G5" t="s">
        <v>498</v>
      </c>
      <c r="H5" t="s">
        <v>173</v>
      </c>
      <c r="I5" t="s">
        <v>499</v>
      </c>
      <c r="K5" s="182" t="s">
        <v>679</v>
      </c>
    </row>
    <row r="6" spans="1:11" x14ac:dyDescent="0.3">
      <c r="B6" t="s">
        <v>418</v>
      </c>
      <c r="C6" t="s">
        <v>417</v>
      </c>
      <c r="D6" t="s">
        <v>148</v>
      </c>
      <c r="E6" t="s">
        <v>149</v>
      </c>
      <c r="F6" t="s">
        <v>500</v>
      </c>
      <c r="G6" t="s">
        <v>501</v>
      </c>
      <c r="H6" t="s">
        <v>173</v>
      </c>
      <c r="I6" t="s">
        <v>502</v>
      </c>
      <c r="K6" s="182" t="s">
        <v>680</v>
      </c>
    </row>
    <row r="7" spans="1:11" x14ac:dyDescent="0.3">
      <c r="B7" t="s">
        <v>424</v>
      </c>
      <c r="C7" t="s">
        <v>423</v>
      </c>
      <c r="D7" t="s">
        <v>148</v>
      </c>
      <c r="E7" t="s">
        <v>149</v>
      </c>
      <c r="F7" t="s">
        <v>503</v>
      </c>
      <c r="G7" t="s">
        <v>504</v>
      </c>
      <c r="H7" t="s">
        <v>173</v>
      </c>
      <c r="I7" t="s">
        <v>505</v>
      </c>
      <c r="K7" s="182" t="s">
        <v>681</v>
      </c>
    </row>
    <row r="8" spans="1:11" x14ac:dyDescent="0.3">
      <c r="B8" t="s">
        <v>430</v>
      </c>
      <c r="C8" t="s">
        <v>429</v>
      </c>
      <c r="D8" t="s">
        <v>148</v>
      </c>
      <c r="E8" t="s">
        <v>149</v>
      </c>
      <c r="F8" t="s">
        <v>506</v>
      </c>
      <c r="G8" t="s">
        <v>507</v>
      </c>
      <c r="H8" t="s">
        <v>173</v>
      </c>
      <c r="I8" t="s">
        <v>508</v>
      </c>
      <c r="K8" s="182" t="s">
        <v>682</v>
      </c>
    </row>
    <row r="9" spans="1:11" x14ac:dyDescent="0.3">
      <c r="B9" t="s">
        <v>436</v>
      </c>
      <c r="C9" t="s">
        <v>435</v>
      </c>
      <c r="D9" t="s">
        <v>148</v>
      </c>
      <c r="E9" t="s">
        <v>149</v>
      </c>
      <c r="F9" t="s">
        <v>509</v>
      </c>
      <c r="G9" t="s">
        <v>510</v>
      </c>
      <c r="H9" t="s">
        <v>173</v>
      </c>
      <c r="I9" t="s">
        <v>511</v>
      </c>
      <c r="K9" s="182" t="s">
        <v>683</v>
      </c>
    </row>
    <row r="10" spans="1:11" x14ac:dyDescent="0.3">
      <c r="B10" t="s">
        <v>442</v>
      </c>
      <c r="C10" t="s">
        <v>441</v>
      </c>
      <c r="D10" t="s">
        <v>148</v>
      </c>
      <c r="E10" t="s">
        <v>149</v>
      </c>
      <c r="F10" t="s">
        <v>512</v>
      </c>
      <c r="G10" t="s">
        <v>513</v>
      </c>
      <c r="H10" t="s">
        <v>173</v>
      </c>
      <c r="I10" t="s">
        <v>514</v>
      </c>
      <c r="K10" s="182" t="s">
        <v>684</v>
      </c>
    </row>
    <row r="11" spans="1:11" x14ac:dyDescent="0.3">
      <c r="B11" t="s">
        <v>448</v>
      </c>
      <c r="C11" t="s">
        <v>447</v>
      </c>
      <c r="D11" t="s">
        <v>148</v>
      </c>
      <c r="E11" t="s">
        <v>149</v>
      </c>
      <c r="F11" t="s">
        <v>515</v>
      </c>
      <c r="G11" t="s">
        <v>516</v>
      </c>
      <c r="H11" t="s">
        <v>173</v>
      </c>
      <c r="I11" t="s">
        <v>517</v>
      </c>
      <c r="K11" s="182" t="s">
        <v>685</v>
      </c>
    </row>
    <row r="12" spans="1:11" x14ac:dyDescent="0.3">
      <c r="B12" t="s">
        <v>454</v>
      </c>
      <c r="C12" t="s">
        <v>453</v>
      </c>
      <c r="D12" t="s">
        <v>148</v>
      </c>
      <c r="E12" t="s">
        <v>149</v>
      </c>
      <c r="F12" t="s">
        <v>178</v>
      </c>
      <c r="G12" t="s">
        <v>518</v>
      </c>
      <c r="H12" t="s">
        <v>173</v>
      </c>
      <c r="I12" t="s">
        <v>519</v>
      </c>
      <c r="K12" s="182" t="s">
        <v>686</v>
      </c>
    </row>
    <row r="13" spans="1:11" x14ac:dyDescent="0.3">
      <c r="B13" t="s">
        <v>459</v>
      </c>
      <c r="C13" t="s">
        <v>458</v>
      </c>
      <c r="D13" t="s">
        <v>148</v>
      </c>
      <c r="E13" t="s">
        <v>149</v>
      </c>
      <c r="F13" t="s">
        <v>179</v>
      </c>
      <c r="G13" t="s">
        <v>520</v>
      </c>
      <c r="H13" t="s">
        <v>521</v>
      </c>
      <c r="I13" t="s">
        <v>522</v>
      </c>
      <c r="K13" s="182" t="s">
        <v>687</v>
      </c>
    </row>
    <row r="14" spans="1:11" x14ac:dyDescent="0.3">
      <c r="B14" t="s">
        <v>523</v>
      </c>
      <c r="C14" t="s">
        <v>462</v>
      </c>
      <c r="D14" t="s">
        <v>148</v>
      </c>
      <c r="E14" t="s">
        <v>149</v>
      </c>
      <c r="F14" t="s">
        <v>524</v>
      </c>
      <c r="G14" t="s">
        <v>525</v>
      </c>
      <c r="H14" t="s">
        <v>526</v>
      </c>
      <c r="I14" t="s">
        <v>527</v>
      </c>
      <c r="K14" s="182" t="s">
        <v>688</v>
      </c>
    </row>
    <row r="15" spans="1:11" x14ac:dyDescent="0.3">
      <c r="B15" t="s">
        <v>465</v>
      </c>
      <c r="C15" t="s">
        <v>464</v>
      </c>
      <c r="D15" t="s">
        <v>148</v>
      </c>
      <c r="E15" t="s">
        <v>149</v>
      </c>
      <c r="F15" t="s">
        <v>528</v>
      </c>
      <c r="G15" t="s">
        <v>529</v>
      </c>
      <c r="H15" t="s">
        <v>530</v>
      </c>
      <c r="I15" t="s">
        <v>531</v>
      </c>
      <c r="K15" s="182" t="s">
        <v>689</v>
      </c>
    </row>
    <row r="16" spans="1:11" x14ac:dyDescent="0.3">
      <c r="B16" t="s">
        <v>532</v>
      </c>
      <c r="C16" t="s">
        <v>394</v>
      </c>
      <c r="D16" t="s">
        <v>148</v>
      </c>
      <c r="E16" t="s">
        <v>149</v>
      </c>
      <c r="F16" t="s">
        <v>533</v>
      </c>
      <c r="G16" t="s">
        <v>532</v>
      </c>
      <c r="H16" t="s">
        <v>173</v>
      </c>
      <c r="I16" t="s">
        <v>534</v>
      </c>
      <c r="K16" s="182" t="s">
        <v>690</v>
      </c>
    </row>
    <row r="17" spans="2:11" x14ac:dyDescent="0.3">
      <c r="B17" t="s">
        <v>535</v>
      </c>
      <c r="C17" t="s">
        <v>397</v>
      </c>
      <c r="D17" t="s">
        <v>148</v>
      </c>
      <c r="E17" t="s">
        <v>149</v>
      </c>
      <c r="F17" t="s">
        <v>536</v>
      </c>
      <c r="G17" t="s">
        <v>537</v>
      </c>
      <c r="H17" t="s">
        <v>173</v>
      </c>
      <c r="I17" t="s">
        <v>538</v>
      </c>
      <c r="K17" s="182" t="s">
        <v>691</v>
      </c>
    </row>
    <row r="18" spans="2:11" x14ac:dyDescent="0.3">
      <c r="B18" t="s">
        <v>253</v>
      </c>
      <c r="C18" t="s">
        <v>252</v>
      </c>
      <c r="D18" t="s">
        <v>151</v>
      </c>
      <c r="E18" t="s">
        <v>151</v>
      </c>
      <c r="F18" t="s">
        <v>539</v>
      </c>
      <c r="G18" t="s">
        <v>253</v>
      </c>
      <c r="H18" t="s">
        <v>173</v>
      </c>
      <c r="I18" t="s">
        <v>173</v>
      </c>
      <c r="K18" s="182" t="s">
        <v>692</v>
      </c>
    </row>
    <row r="19" spans="2:11" x14ac:dyDescent="0.3">
      <c r="B19" t="s">
        <v>353</v>
      </c>
      <c r="C19" t="s">
        <v>352</v>
      </c>
      <c r="D19" t="s">
        <v>152</v>
      </c>
      <c r="E19" t="s">
        <v>153</v>
      </c>
      <c r="F19" t="s">
        <v>540</v>
      </c>
      <c r="G19" t="s">
        <v>541</v>
      </c>
      <c r="H19" t="s">
        <v>173</v>
      </c>
      <c r="I19" t="s">
        <v>542</v>
      </c>
      <c r="K19" s="182" t="s">
        <v>693</v>
      </c>
    </row>
    <row r="20" spans="2:11" x14ac:dyDescent="0.3">
      <c r="B20" t="s">
        <v>481</v>
      </c>
      <c r="C20" t="s">
        <v>480</v>
      </c>
      <c r="D20" t="s">
        <v>152</v>
      </c>
      <c r="E20" t="s">
        <v>153</v>
      </c>
      <c r="F20" t="s">
        <v>543</v>
      </c>
      <c r="G20" t="s">
        <v>544</v>
      </c>
      <c r="H20" t="s">
        <v>173</v>
      </c>
      <c r="I20" t="s">
        <v>173</v>
      </c>
      <c r="K20" s="182" t="s">
        <v>694</v>
      </c>
    </row>
    <row r="21" spans="2:11" x14ac:dyDescent="0.3">
      <c r="B21" t="s">
        <v>349</v>
      </c>
      <c r="C21" t="s">
        <v>348</v>
      </c>
      <c r="D21" t="s">
        <v>152</v>
      </c>
      <c r="E21" t="s">
        <v>153</v>
      </c>
      <c r="F21" t="s">
        <v>540</v>
      </c>
      <c r="G21" t="s">
        <v>545</v>
      </c>
      <c r="H21" t="s">
        <v>173</v>
      </c>
      <c r="I21" t="s">
        <v>546</v>
      </c>
      <c r="K21" s="182" t="s">
        <v>693</v>
      </c>
    </row>
    <row r="22" spans="2:11" x14ac:dyDescent="0.3">
      <c r="B22" t="s">
        <v>345</v>
      </c>
      <c r="C22" t="s">
        <v>344</v>
      </c>
      <c r="D22" t="s">
        <v>152</v>
      </c>
      <c r="E22" t="s">
        <v>153</v>
      </c>
      <c r="F22" t="s">
        <v>540</v>
      </c>
      <c r="G22" t="s">
        <v>547</v>
      </c>
      <c r="H22" t="s">
        <v>173</v>
      </c>
      <c r="I22" t="s">
        <v>548</v>
      </c>
      <c r="K22" s="182" t="s">
        <v>693</v>
      </c>
    </row>
    <row r="23" spans="2:11" x14ac:dyDescent="0.3">
      <c r="B23" t="s">
        <v>263</v>
      </c>
      <c r="C23" t="s">
        <v>262</v>
      </c>
      <c r="D23" t="s">
        <v>152</v>
      </c>
      <c r="E23" t="s">
        <v>153</v>
      </c>
      <c r="F23" t="s">
        <v>549</v>
      </c>
      <c r="G23" t="s">
        <v>550</v>
      </c>
      <c r="H23" t="s">
        <v>551</v>
      </c>
      <c r="I23" t="s">
        <v>552</v>
      </c>
      <c r="K23" s="182" t="s">
        <v>695</v>
      </c>
    </row>
    <row r="24" spans="2:11" x14ac:dyDescent="0.3">
      <c r="B24" t="s">
        <v>259</v>
      </c>
      <c r="C24" t="s">
        <v>258</v>
      </c>
      <c r="D24" t="s">
        <v>152</v>
      </c>
      <c r="E24" t="s">
        <v>153</v>
      </c>
      <c r="F24" t="s">
        <v>175</v>
      </c>
      <c r="G24" t="s">
        <v>553</v>
      </c>
      <c r="H24" t="s">
        <v>554</v>
      </c>
      <c r="K24" s="182" t="s">
        <v>696</v>
      </c>
    </row>
    <row r="25" spans="2:11" x14ac:dyDescent="0.3">
      <c r="B25" t="s">
        <v>359</v>
      </c>
      <c r="C25" t="s">
        <v>358</v>
      </c>
      <c r="D25" t="s">
        <v>120</v>
      </c>
      <c r="E25" t="s">
        <v>121</v>
      </c>
      <c r="F25" t="s">
        <v>555</v>
      </c>
      <c r="G25" t="s">
        <v>556</v>
      </c>
      <c r="H25" t="s">
        <v>557</v>
      </c>
      <c r="I25" t="s">
        <v>558</v>
      </c>
      <c r="K25" s="182" t="s">
        <v>697</v>
      </c>
    </row>
    <row r="26" spans="2:11" x14ac:dyDescent="0.3">
      <c r="B26" t="s">
        <v>278</v>
      </c>
      <c r="C26" t="s">
        <v>277</v>
      </c>
      <c r="D26" t="s">
        <v>120</v>
      </c>
      <c r="E26" t="s">
        <v>121</v>
      </c>
      <c r="F26" t="s">
        <v>183</v>
      </c>
      <c r="G26" t="s">
        <v>559</v>
      </c>
      <c r="H26" t="s">
        <v>560</v>
      </c>
      <c r="I26" t="s">
        <v>560</v>
      </c>
      <c r="K26" s="182" t="s">
        <v>698</v>
      </c>
    </row>
    <row r="27" spans="2:11" x14ac:dyDescent="0.3">
      <c r="B27" t="s">
        <v>357</v>
      </c>
      <c r="C27" t="s">
        <v>356</v>
      </c>
      <c r="D27" t="s">
        <v>120</v>
      </c>
      <c r="E27" t="s">
        <v>121</v>
      </c>
      <c r="F27" t="s">
        <v>561</v>
      </c>
      <c r="G27" t="s">
        <v>562</v>
      </c>
      <c r="H27" t="s">
        <v>563</v>
      </c>
      <c r="I27" t="s">
        <v>564</v>
      </c>
      <c r="K27" s="182" t="s">
        <v>699</v>
      </c>
    </row>
    <row r="28" spans="2:11" x14ac:dyDescent="0.3">
      <c r="B28" t="s">
        <v>361</v>
      </c>
      <c r="C28" t="s">
        <v>360</v>
      </c>
      <c r="D28" t="s">
        <v>120</v>
      </c>
      <c r="E28" t="s">
        <v>121</v>
      </c>
      <c r="F28" t="s">
        <v>565</v>
      </c>
      <c r="G28" t="s">
        <v>566</v>
      </c>
      <c r="H28" t="s">
        <v>567</v>
      </c>
      <c r="I28" t="s">
        <v>568</v>
      </c>
      <c r="K28" s="182" t="s">
        <v>700</v>
      </c>
    </row>
    <row r="29" spans="2:11" x14ac:dyDescent="0.3">
      <c r="B29" t="s">
        <v>272</v>
      </c>
      <c r="C29" t="s">
        <v>271</v>
      </c>
      <c r="D29" t="s">
        <v>120</v>
      </c>
      <c r="E29" t="s">
        <v>121</v>
      </c>
      <c r="F29" t="s">
        <v>569</v>
      </c>
      <c r="G29" t="s">
        <v>570</v>
      </c>
      <c r="H29" t="s">
        <v>571</v>
      </c>
      <c r="I29" t="s">
        <v>185</v>
      </c>
      <c r="K29" s="182" t="s">
        <v>701</v>
      </c>
    </row>
    <row r="30" spans="2:11" x14ac:dyDescent="0.3">
      <c r="B30" t="s">
        <v>474</v>
      </c>
      <c r="C30" t="s">
        <v>473</v>
      </c>
      <c r="D30" t="s">
        <v>120</v>
      </c>
      <c r="E30" t="s">
        <v>121</v>
      </c>
      <c r="F30" t="s">
        <v>572</v>
      </c>
      <c r="G30" t="s">
        <v>573</v>
      </c>
      <c r="H30" t="s">
        <v>574</v>
      </c>
      <c r="I30" t="s">
        <v>574</v>
      </c>
      <c r="K30" s="182" t="s">
        <v>702</v>
      </c>
    </row>
    <row r="31" spans="2:11" x14ac:dyDescent="0.3">
      <c r="B31" t="s">
        <v>274</v>
      </c>
      <c r="C31" t="s">
        <v>273</v>
      </c>
      <c r="D31" t="s">
        <v>120</v>
      </c>
      <c r="E31" t="s">
        <v>121</v>
      </c>
      <c r="F31" t="s">
        <v>575</v>
      </c>
      <c r="G31" t="s">
        <v>576</v>
      </c>
      <c r="H31" t="s">
        <v>173</v>
      </c>
      <c r="I31" t="s">
        <v>173</v>
      </c>
      <c r="K31" s="182" t="s">
        <v>703</v>
      </c>
    </row>
    <row r="32" spans="2:11" x14ac:dyDescent="0.3">
      <c r="B32" t="s">
        <v>268</v>
      </c>
      <c r="C32" t="s">
        <v>267</v>
      </c>
      <c r="D32" t="s">
        <v>120</v>
      </c>
      <c r="E32" t="s">
        <v>121</v>
      </c>
      <c r="F32" t="s">
        <v>577</v>
      </c>
      <c r="G32" t="s">
        <v>578</v>
      </c>
      <c r="H32" t="s">
        <v>579</v>
      </c>
      <c r="I32" t="s">
        <v>579</v>
      </c>
      <c r="K32" s="182" t="s">
        <v>704</v>
      </c>
    </row>
    <row r="33" spans="2:11" x14ac:dyDescent="0.3">
      <c r="B33" t="s">
        <v>276</v>
      </c>
      <c r="C33" t="s">
        <v>275</v>
      </c>
      <c r="D33" t="s">
        <v>120</v>
      </c>
      <c r="E33" t="s">
        <v>121</v>
      </c>
      <c r="F33" t="s">
        <v>580</v>
      </c>
      <c r="G33" t="s">
        <v>581</v>
      </c>
      <c r="H33" t="s">
        <v>582</v>
      </c>
      <c r="I33" t="s">
        <v>583</v>
      </c>
      <c r="K33" s="182" t="s">
        <v>705</v>
      </c>
    </row>
    <row r="34" spans="2:11" x14ac:dyDescent="0.3">
      <c r="B34" t="s">
        <v>584</v>
      </c>
      <c r="C34" t="s">
        <v>266</v>
      </c>
      <c r="D34" t="s">
        <v>120</v>
      </c>
      <c r="E34" t="s">
        <v>121</v>
      </c>
      <c r="F34" t="s">
        <v>585</v>
      </c>
      <c r="G34" t="s">
        <v>586</v>
      </c>
      <c r="H34" t="s">
        <v>587</v>
      </c>
      <c r="I34" t="s">
        <v>587</v>
      </c>
      <c r="K34" s="182" t="s">
        <v>706</v>
      </c>
    </row>
    <row r="35" spans="2:11" x14ac:dyDescent="0.3">
      <c r="B35" t="s">
        <v>270</v>
      </c>
      <c r="C35" t="s">
        <v>269</v>
      </c>
      <c r="D35" t="s">
        <v>120</v>
      </c>
      <c r="E35" t="s">
        <v>121</v>
      </c>
      <c r="F35" t="s">
        <v>585</v>
      </c>
      <c r="G35" t="s">
        <v>588</v>
      </c>
      <c r="H35" t="s">
        <v>589</v>
      </c>
      <c r="I35" t="s">
        <v>590</v>
      </c>
      <c r="K35" s="182" t="s">
        <v>706</v>
      </c>
    </row>
    <row r="36" spans="2:11" x14ac:dyDescent="0.3">
      <c r="B36" t="s">
        <v>478</v>
      </c>
      <c r="C36" t="s">
        <v>477</v>
      </c>
      <c r="D36" t="s">
        <v>120</v>
      </c>
      <c r="E36" t="s">
        <v>121</v>
      </c>
      <c r="F36" t="s">
        <v>591</v>
      </c>
      <c r="G36" t="s">
        <v>592</v>
      </c>
      <c r="H36" t="s">
        <v>173</v>
      </c>
      <c r="I36" t="s">
        <v>593</v>
      </c>
      <c r="K36" s="182" t="s">
        <v>707</v>
      </c>
    </row>
    <row r="37" spans="2:11" x14ac:dyDescent="0.3">
      <c r="B37" t="s">
        <v>280</v>
      </c>
      <c r="C37" t="s">
        <v>279</v>
      </c>
      <c r="D37" t="s">
        <v>120</v>
      </c>
      <c r="E37" t="s">
        <v>121</v>
      </c>
      <c r="F37" t="s">
        <v>594</v>
      </c>
      <c r="G37" t="s">
        <v>595</v>
      </c>
      <c r="H37" t="s">
        <v>596</v>
      </c>
      <c r="I37" t="s">
        <v>596</v>
      </c>
      <c r="K37" s="182" t="s">
        <v>708</v>
      </c>
    </row>
    <row r="38" spans="2:11" x14ac:dyDescent="0.3">
      <c r="B38" t="s">
        <v>485</v>
      </c>
      <c r="C38" t="s">
        <v>484</v>
      </c>
      <c r="D38" t="s">
        <v>122</v>
      </c>
      <c r="E38" t="s">
        <v>123</v>
      </c>
      <c r="F38" t="s">
        <v>189</v>
      </c>
      <c r="G38" t="s">
        <v>597</v>
      </c>
      <c r="H38" t="s">
        <v>598</v>
      </c>
      <c r="I38" t="s">
        <v>599</v>
      </c>
      <c r="K38" s="182" t="s">
        <v>709</v>
      </c>
    </row>
    <row r="39" spans="2:11" x14ac:dyDescent="0.3">
      <c r="B39" t="s">
        <v>367</v>
      </c>
      <c r="C39" t="s">
        <v>366</v>
      </c>
      <c r="D39" t="s">
        <v>122</v>
      </c>
      <c r="E39" t="s">
        <v>123</v>
      </c>
      <c r="F39" t="s">
        <v>184</v>
      </c>
      <c r="G39" t="s">
        <v>600</v>
      </c>
      <c r="H39" t="s">
        <v>173</v>
      </c>
      <c r="I39" t="s">
        <v>173</v>
      </c>
      <c r="K39" s="182" t="s">
        <v>710</v>
      </c>
    </row>
    <row r="40" spans="2:11" x14ac:dyDescent="0.3">
      <c r="B40" t="s">
        <v>363</v>
      </c>
      <c r="C40" t="s">
        <v>362</v>
      </c>
      <c r="D40" t="s">
        <v>122</v>
      </c>
      <c r="E40" t="s">
        <v>123</v>
      </c>
      <c r="F40" t="s">
        <v>601</v>
      </c>
      <c r="G40" t="s">
        <v>602</v>
      </c>
      <c r="H40" t="s">
        <v>173</v>
      </c>
      <c r="I40" t="s">
        <v>603</v>
      </c>
      <c r="K40" s="182" t="s">
        <v>711</v>
      </c>
    </row>
    <row r="41" spans="2:11" x14ac:dyDescent="0.3">
      <c r="B41" t="s">
        <v>375</v>
      </c>
      <c r="C41" t="s">
        <v>374</v>
      </c>
      <c r="D41" t="s">
        <v>122</v>
      </c>
      <c r="E41" t="s">
        <v>123</v>
      </c>
      <c r="F41" t="s">
        <v>604</v>
      </c>
      <c r="G41" t="s">
        <v>605</v>
      </c>
      <c r="H41" t="s">
        <v>173</v>
      </c>
      <c r="I41" t="s">
        <v>606</v>
      </c>
      <c r="K41" s="182" t="s">
        <v>712</v>
      </c>
    </row>
    <row r="42" spans="2:11" x14ac:dyDescent="0.3">
      <c r="B42" t="s">
        <v>379</v>
      </c>
      <c r="C42" t="s">
        <v>378</v>
      </c>
      <c r="D42" t="s">
        <v>122</v>
      </c>
      <c r="E42" t="s">
        <v>123</v>
      </c>
      <c r="F42" t="s">
        <v>607</v>
      </c>
      <c r="G42" t="s">
        <v>608</v>
      </c>
      <c r="H42" t="s">
        <v>609</v>
      </c>
      <c r="I42" t="s">
        <v>610</v>
      </c>
      <c r="K42" s="182" t="s">
        <v>713</v>
      </c>
    </row>
    <row r="43" spans="2:11" x14ac:dyDescent="0.3">
      <c r="B43" t="s">
        <v>383</v>
      </c>
      <c r="C43" t="s">
        <v>382</v>
      </c>
      <c r="D43" t="s">
        <v>122</v>
      </c>
      <c r="E43" t="s">
        <v>123</v>
      </c>
      <c r="F43" t="s">
        <v>188</v>
      </c>
      <c r="G43" t="s">
        <v>611</v>
      </c>
      <c r="H43" t="s">
        <v>612</v>
      </c>
      <c r="I43" t="s">
        <v>613</v>
      </c>
      <c r="K43" s="182" t="s">
        <v>714</v>
      </c>
    </row>
    <row r="44" spans="2:11" x14ac:dyDescent="0.3">
      <c r="B44" t="s">
        <v>371</v>
      </c>
      <c r="C44" t="s">
        <v>370</v>
      </c>
      <c r="D44" t="s">
        <v>122</v>
      </c>
      <c r="E44" t="s">
        <v>123</v>
      </c>
      <c r="F44" t="s">
        <v>176</v>
      </c>
      <c r="G44" t="s">
        <v>614</v>
      </c>
      <c r="H44" t="s">
        <v>615</v>
      </c>
      <c r="I44" t="s">
        <v>615</v>
      </c>
      <c r="K44" s="182" t="s">
        <v>715</v>
      </c>
    </row>
    <row r="45" spans="2:11" x14ac:dyDescent="0.3">
      <c r="B45" t="s">
        <v>387</v>
      </c>
      <c r="C45" t="s">
        <v>386</v>
      </c>
      <c r="D45" t="s">
        <v>122</v>
      </c>
      <c r="E45" t="s">
        <v>123</v>
      </c>
      <c r="F45" t="s">
        <v>607</v>
      </c>
      <c r="G45" t="s">
        <v>616</v>
      </c>
      <c r="H45" t="s">
        <v>617</v>
      </c>
      <c r="I45" t="s">
        <v>618</v>
      </c>
      <c r="K45" s="182" t="s">
        <v>713</v>
      </c>
    </row>
    <row r="46" spans="2:11" x14ac:dyDescent="0.3">
      <c r="B46" t="s">
        <v>391</v>
      </c>
      <c r="C46" t="s">
        <v>390</v>
      </c>
      <c r="D46" t="s">
        <v>122</v>
      </c>
      <c r="E46" t="s">
        <v>123</v>
      </c>
      <c r="F46" t="s">
        <v>607</v>
      </c>
      <c r="G46" t="s">
        <v>619</v>
      </c>
      <c r="H46" t="s">
        <v>620</v>
      </c>
      <c r="I46" t="s">
        <v>621</v>
      </c>
      <c r="K46" s="182" t="s">
        <v>713</v>
      </c>
    </row>
    <row r="47" spans="2:11" x14ac:dyDescent="0.3">
      <c r="B47" t="s">
        <v>282</v>
      </c>
      <c r="C47" t="s">
        <v>281</v>
      </c>
      <c r="D47" t="s">
        <v>122</v>
      </c>
      <c r="E47" t="s">
        <v>123</v>
      </c>
      <c r="F47" t="s">
        <v>177</v>
      </c>
      <c r="G47" t="s">
        <v>622</v>
      </c>
      <c r="H47" t="s">
        <v>173</v>
      </c>
      <c r="I47" t="s">
        <v>623</v>
      </c>
      <c r="K47" s="182" t="s">
        <v>716</v>
      </c>
    </row>
    <row r="48" spans="2:11" x14ac:dyDescent="0.3">
      <c r="B48" t="s">
        <v>304</v>
      </c>
      <c r="C48" t="s">
        <v>303</v>
      </c>
      <c r="D48" t="s">
        <v>122</v>
      </c>
      <c r="E48" t="s">
        <v>123</v>
      </c>
      <c r="F48" t="s">
        <v>186</v>
      </c>
      <c r="G48" t="s">
        <v>624</v>
      </c>
      <c r="H48" t="s">
        <v>625</v>
      </c>
      <c r="I48" t="s">
        <v>626</v>
      </c>
      <c r="K48" s="182" t="s">
        <v>717</v>
      </c>
    </row>
    <row r="49" spans="2:11" x14ac:dyDescent="0.3">
      <c r="B49" t="s">
        <v>322</v>
      </c>
      <c r="C49" t="s">
        <v>321</v>
      </c>
      <c r="D49" t="s">
        <v>122</v>
      </c>
      <c r="E49" t="s">
        <v>123</v>
      </c>
      <c r="F49" t="s">
        <v>187</v>
      </c>
      <c r="G49" t="s">
        <v>627</v>
      </c>
      <c r="H49" t="s">
        <v>628</v>
      </c>
      <c r="I49" t="s">
        <v>629</v>
      </c>
      <c r="K49" s="182" t="s">
        <v>718</v>
      </c>
    </row>
    <row r="50" spans="2:11" x14ac:dyDescent="0.3">
      <c r="B50" t="s">
        <v>292</v>
      </c>
      <c r="C50" t="s">
        <v>291</v>
      </c>
      <c r="D50" t="s">
        <v>122</v>
      </c>
      <c r="E50" t="s">
        <v>123</v>
      </c>
      <c r="F50" t="s">
        <v>630</v>
      </c>
      <c r="G50" t="s">
        <v>631</v>
      </c>
      <c r="H50" t="s">
        <v>632</v>
      </c>
      <c r="I50" t="s">
        <v>633</v>
      </c>
      <c r="K50" s="182" t="s">
        <v>719</v>
      </c>
    </row>
    <row r="51" spans="2:11" x14ac:dyDescent="0.3">
      <c r="B51" t="s">
        <v>285</v>
      </c>
      <c r="C51" t="s">
        <v>284</v>
      </c>
      <c r="D51" t="s">
        <v>122</v>
      </c>
      <c r="E51" t="s">
        <v>123</v>
      </c>
      <c r="F51" t="s">
        <v>634</v>
      </c>
      <c r="G51" t="s">
        <v>635</v>
      </c>
      <c r="H51" t="s">
        <v>636</v>
      </c>
      <c r="I51" t="s">
        <v>636</v>
      </c>
      <c r="K51" s="182" t="s">
        <v>720</v>
      </c>
    </row>
    <row r="52" spans="2:11" x14ac:dyDescent="0.3">
      <c r="B52" t="s">
        <v>314</v>
      </c>
      <c r="C52" t="s">
        <v>313</v>
      </c>
      <c r="D52" t="s">
        <v>122</v>
      </c>
      <c r="E52" t="s">
        <v>123</v>
      </c>
      <c r="F52" t="s">
        <v>634</v>
      </c>
      <c r="G52" t="s">
        <v>637</v>
      </c>
      <c r="H52" t="s">
        <v>638</v>
      </c>
      <c r="I52" t="s">
        <v>638</v>
      </c>
      <c r="K52" s="182" t="s">
        <v>720</v>
      </c>
    </row>
    <row r="53" spans="2:11" x14ac:dyDescent="0.3">
      <c r="B53" t="s">
        <v>310</v>
      </c>
      <c r="C53" t="s">
        <v>309</v>
      </c>
      <c r="D53" t="s">
        <v>122</v>
      </c>
      <c r="E53" t="s">
        <v>123</v>
      </c>
      <c r="F53" t="s">
        <v>634</v>
      </c>
      <c r="G53" t="s">
        <v>639</v>
      </c>
      <c r="H53" t="s">
        <v>640</v>
      </c>
      <c r="I53" t="s">
        <v>640</v>
      </c>
      <c r="K53" s="182" t="s">
        <v>720</v>
      </c>
    </row>
    <row r="54" spans="2:11" x14ac:dyDescent="0.3">
      <c r="B54" t="s">
        <v>329</v>
      </c>
      <c r="C54" t="s">
        <v>328</v>
      </c>
      <c r="D54" t="s">
        <v>122</v>
      </c>
      <c r="E54" t="s">
        <v>123</v>
      </c>
      <c r="F54" t="s">
        <v>641</v>
      </c>
      <c r="G54" t="s">
        <v>642</v>
      </c>
      <c r="H54" t="s">
        <v>643</v>
      </c>
      <c r="I54" t="s">
        <v>644</v>
      </c>
      <c r="K54" s="182" t="s">
        <v>721</v>
      </c>
    </row>
    <row r="55" spans="2:11" x14ac:dyDescent="0.3">
      <c r="B55" t="s">
        <v>645</v>
      </c>
      <c r="C55" t="s">
        <v>288</v>
      </c>
      <c r="D55" t="s">
        <v>122</v>
      </c>
      <c r="E55" t="s">
        <v>123</v>
      </c>
      <c r="F55" t="s">
        <v>174</v>
      </c>
      <c r="G55" t="s">
        <v>646</v>
      </c>
      <c r="H55" t="s">
        <v>647</v>
      </c>
      <c r="I55" t="s">
        <v>648</v>
      </c>
      <c r="K55" s="182" t="s">
        <v>722</v>
      </c>
    </row>
    <row r="56" spans="2:11" x14ac:dyDescent="0.3">
      <c r="B56" t="s">
        <v>295</v>
      </c>
      <c r="C56" t="s">
        <v>295</v>
      </c>
      <c r="D56" t="s">
        <v>122</v>
      </c>
      <c r="E56" t="s">
        <v>123</v>
      </c>
      <c r="F56" t="s">
        <v>150</v>
      </c>
      <c r="G56" t="s">
        <v>649</v>
      </c>
      <c r="H56" t="s">
        <v>650</v>
      </c>
      <c r="I56" t="s">
        <v>651</v>
      </c>
      <c r="K56" s="182" t="s">
        <v>723</v>
      </c>
    </row>
    <row r="57" spans="2:11" x14ac:dyDescent="0.3">
      <c r="B57" t="s">
        <v>652</v>
      </c>
      <c r="C57" t="s">
        <v>306</v>
      </c>
      <c r="D57" t="s">
        <v>122</v>
      </c>
      <c r="E57" t="s">
        <v>123</v>
      </c>
      <c r="F57" t="s">
        <v>175</v>
      </c>
      <c r="G57" t="s">
        <v>653</v>
      </c>
      <c r="H57" t="s">
        <v>654</v>
      </c>
      <c r="I57" t="s">
        <v>655</v>
      </c>
      <c r="K57" s="182" t="s">
        <v>724</v>
      </c>
    </row>
    <row r="58" spans="2:11" x14ac:dyDescent="0.3">
      <c r="B58" t="s">
        <v>325</v>
      </c>
      <c r="C58" t="s">
        <v>324</v>
      </c>
      <c r="D58" t="s">
        <v>122</v>
      </c>
      <c r="E58" t="s">
        <v>123</v>
      </c>
      <c r="F58" t="s">
        <v>656</v>
      </c>
      <c r="G58" t="s">
        <v>657</v>
      </c>
      <c r="H58" t="s">
        <v>658</v>
      </c>
      <c r="I58" t="s">
        <v>659</v>
      </c>
      <c r="K58" s="182" t="s">
        <v>725</v>
      </c>
    </row>
    <row r="59" spans="2:11" x14ac:dyDescent="0.3">
      <c r="B59" t="s">
        <v>338</v>
      </c>
      <c r="C59" t="s">
        <v>337</v>
      </c>
      <c r="D59" t="s">
        <v>122</v>
      </c>
      <c r="E59" t="s">
        <v>123</v>
      </c>
      <c r="F59" t="s">
        <v>660</v>
      </c>
      <c r="G59" t="s">
        <v>661</v>
      </c>
      <c r="H59" t="s">
        <v>173</v>
      </c>
      <c r="I59" t="s">
        <v>173</v>
      </c>
      <c r="K59" s="182" t="s">
        <v>726</v>
      </c>
    </row>
    <row r="60" spans="2:11" x14ac:dyDescent="0.3">
      <c r="B60" t="s">
        <v>301</v>
      </c>
      <c r="C60" t="s">
        <v>300</v>
      </c>
      <c r="D60" t="s">
        <v>122</v>
      </c>
      <c r="E60" t="s">
        <v>123</v>
      </c>
      <c r="F60" t="s">
        <v>662</v>
      </c>
      <c r="G60" t="s">
        <v>663</v>
      </c>
      <c r="H60" t="s">
        <v>173</v>
      </c>
      <c r="I60" t="s">
        <v>173</v>
      </c>
      <c r="K60" s="182" t="s">
        <v>727</v>
      </c>
    </row>
    <row r="61" spans="2:11" x14ac:dyDescent="0.3">
      <c r="B61" t="s">
        <v>318</v>
      </c>
      <c r="C61" t="s">
        <v>317</v>
      </c>
      <c r="D61" t="s">
        <v>122</v>
      </c>
      <c r="E61" t="s">
        <v>123</v>
      </c>
      <c r="F61" t="s">
        <v>664</v>
      </c>
      <c r="G61" t="s">
        <v>665</v>
      </c>
      <c r="H61" t="s">
        <v>666</v>
      </c>
      <c r="I61" t="s">
        <v>667</v>
      </c>
      <c r="K61" s="182" t="s">
        <v>728</v>
      </c>
    </row>
    <row r="62" spans="2:11" x14ac:dyDescent="0.3">
      <c r="B62" t="s">
        <v>335</v>
      </c>
      <c r="C62" t="s">
        <v>334</v>
      </c>
      <c r="D62" t="s">
        <v>122</v>
      </c>
      <c r="E62" t="s">
        <v>123</v>
      </c>
      <c r="F62" t="s">
        <v>668</v>
      </c>
      <c r="G62" t="s">
        <v>669</v>
      </c>
      <c r="H62" t="s">
        <v>670</v>
      </c>
      <c r="I62" t="s">
        <v>671</v>
      </c>
      <c r="K62" s="182" t="s">
        <v>729</v>
      </c>
    </row>
    <row r="63" spans="2:11" x14ac:dyDescent="0.3">
      <c r="B63" t="s">
        <v>342</v>
      </c>
      <c r="C63" t="s">
        <v>341</v>
      </c>
      <c r="D63" t="s">
        <v>122</v>
      </c>
      <c r="E63" t="s">
        <v>123</v>
      </c>
      <c r="F63" t="s">
        <v>672</v>
      </c>
      <c r="G63" t="s">
        <v>673</v>
      </c>
      <c r="H63" t="s">
        <v>674</v>
      </c>
      <c r="I63" t="s">
        <v>675</v>
      </c>
      <c r="K63" s="182"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2026-04-15T09:11:03Z</dcterms:modified>
  <cp:category/>
  <cp:contentStatus/>
</cp:coreProperties>
</file>